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Technology\Technology\Technology RFPs and contracts\Comm Systems\Com Strat\"/>
    </mc:Choice>
  </mc:AlternateContent>
  <bookViews>
    <workbookView xWindow="0" yWindow="0" windowWidth="28800" windowHeight="12330"/>
  </bookViews>
  <sheets>
    <sheet name="Schedule A" sheetId="4" r:id="rId1"/>
    <sheet name="Schedule B" sheetId="1" r:id="rId2"/>
    <sheet name="Schedule C" sheetId="5" r:id="rId3"/>
    <sheet name="Counts" sheetId="2" r:id="rId4"/>
  </sheets>
  <externalReferences>
    <externalReference r:id="rId5"/>
  </externalReferences>
  <definedNames>
    <definedName name="_xlnm._FilterDatabase" localSheetId="0" hidden="1">'Schedule A'!$C$89:$C$99</definedName>
    <definedName name="_xlnm._FilterDatabase" localSheetId="2" hidden="1">'Schedule C'!$A$3:$Q$166</definedName>
    <definedName name="AdditionalCostsToggle">'[1]Scoring Sheet'!$A$19</definedName>
    <definedName name="AnnualRecurringCharges">'[1]Scoring Sheet'!$D$23:$W$23</definedName>
    <definedName name="ARC">'[1]Recommendation v2'!$D$33</definedName>
    <definedName name="Definitions">'Schedule C'!$A$169</definedName>
    <definedName name="ExplanationOfRequiredCompliance" localSheetId="2">'Schedule C'!$A$162:$E$167</definedName>
    <definedName name="Google_Sheet_Link_1580066236" localSheetId="3" hidden="1">[0]!Definitions</definedName>
    <definedName name="Google_Sheet_Link_1580066236" localSheetId="0" hidden="1">[0]!Definitions</definedName>
    <definedName name="Google_Sheet_Link_1580066236" localSheetId="2" hidden="1">[0]!Definitions</definedName>
    <definedName name="Google_Sheet_Link_1580066236" hidden="1">[0]!Definitions</definedName>
    <definedName name="Google_Sheet_Link_160628542" hidden="1">#N/A</definedName>
    <definedName name="Google_Sheet_Link_1610523184" hidden="1">#N/A</definedName>
    <definedName name="Google_Sheet_Link_1749926949" localSheetId="3" hidden="1">[0]!Requirements</definedName>
    <definedName name="Google_Sheet_Link_1749926949" localSheetId="0" hidden="1">[0]!Requirements</definedName>
    <definedName name="Google_Sheet_Link_1749926949" localSheetId="2" hidden="1">[0]!Requirements</definedName>
    <definedName name="Google_Sheet_Link_1749926949" hidden="1">[0]!Requirements</definedName>
    <definedName name="Google_Sheet_Link_338224702" localSheetId="3" hidden="1">[0]!Requirements</definedName>
    <definedName name="Google_Sheet_Link_338224702" localSheetId="0" hidden="1">[0]!Requirements</definedName>
    <definedName name="Google_Sheet_Link_338224702" localSheetId="2" hidden="1">[0]!Requirements</definedName>
    <definedName name="Google_Sheet_Link_338224702" hidden="1">[0]!Requirements</definedName>
    <definedName name="Google_Sheet_Link_871405059" localSheetId="3" hidden="1">[0]!Definitions</definedName>
    <definedName name="Google_Sheet_Link_871405059" localSheetId="0" hidden="1">[0]!Definitions</definedName>
    <definedName name="Google_Sheet_Link_871405059" localSheetId="2" hidden="1">[0]!Definitions</definedName>
    <definedName name="Google_Sheet_Link_871405059" hidden="1">[0]!Definitions</definedName>
    <definedName name="LowestCostVendor">'[1]Scoring Sheet'!$Z$95:$Z$98</definedName>
    <definedName name="_xlnm.Print_Area" localSheetId="0">'Schedule A'!$A$1:$H$153</definedName>
    <definedName name="_xlnm.Print_Area" localSheetId="2">'Schedule C'!$A$1:$E$170</definedName>
    <definedName name="_xlnm.Print_Titles" localSheetId="0">'Schedule A'!$1:$2</definedName>
    <definedName name="_xlnm.Print_Titles" localSheetId="2">'Schedule C'!$1:$3</definedName>
    <definedName name="ProRation">'[1]Recommendation v2'!$E$35</definedName>
    <definedName name="Requirements">'Schedule C'!$A$165</definedName>
    <definedName name="sortfield">"Drop Down 306"</definedName>
    <definedName name="Spares">'[1]Schedule B - Old'!$B$120</definedName>
    <definedName name="TCOBasis">'[1]Schedule A'!$K$1</definedName>
    <definedName name="TelcoToggle">'[1]Scoring Sheet'!$D$19</definedName>
    <definedName name="TotalCcCallTakers">'Schedule A'!$B$38</definedName>
    <definedName name="TotalCcNamedUsers">'[1]Schedule A'!$B$44</definedName>
    <definedName name="TotalHeader">'Schedule A'!$G$3</definedName>
    <definedName name="TotalTCO">'[1]Scoring Sheet'!$D$34:$W$34</definedName>
    <definedName name="TotalUcUsers">'[1]Schedule A'!$B$9</definedName>
    <definedName name="TotalVoIPStations">'Schedule A'!$B$16</definedName>
    <definedName name="Year1ActualProjectCost">'[1]Scoring Sheet'!$D$33:$W$33</definedName>
    <definedName name="Z_0082E8D4_0D4F_46A5_8BAB_3567C7335B16_.wvu.Cols" localSheetId="2" hidden="1">'Schedule C'!$C:$H</definedName>
    <definedName name="Z_0082E8D4_0D4F_46A5_8BAB_3567C7335B16_.wvu.PrintArea" localSheetId="0" hidden="1">'Schedule A'!$A$1:$L$153</definedName>
    <definedName name="Z_0082E8D4_0D4F_46A5_8BAB_3567C7335B16_.wvu.PrintArea" localSheetId="2" hidden="1">'Schedule C'!$A$1:$O$167</definedName>
    <definedName name="Z_0082E8D4_0D4F_46A5_8BAB_3567C7335B16_.wvu.PrintTitles" localSheetId="0" hidden="1">'Schedule A'!$1:$2</definedName>
    <definedName name="Z_0082E8D4_0D4F_46A5_8BAB_3567C7335B16_.wvu.PrintTitles" localSheetId="2" hidden="1">'Schedule C'!$1:$3</definedName>
    <definedName name="Z_0082E8D4_0D4F_46A5_8BAB_3567C7335B16_.wvu.Rows" localSheetId="2" hidden="1">'Schedule C'!#REF!,'Schedule C'!#REF!,'Schedule C'!#REF!,'Schedule C'!#REF!,'Schedule C'!#REF!,'Schedule C'!#REF!,'Schedule C'!#REF!,'Schedule C'!$66:$94,'Schedule C'!$96:$121,'Schedule C'!#REF!,'Schedule C'!#REF!,'Schedule C'!$123:$129,'Schedule C'!$23:$129,'Schedule C'!$130:$130,'Schedule C'!#REF!,'Schedule C'!#REF!</definedName>
    <definedName name="Z_0C19C1FC_4526_4035_9FAA_0861213A536F_.wvu.PrintArea" localSheetId="0" hidden="1">'Schedule A'!$A$1:$L$153</definedName>
    <definedName name="Z_0C19C1FC_4526_4035_9FAA_0861213A536F_.wvu.PrintArea" localSheetId="2" hidden="1">'Schedule C'!$A$1:$E$167</definedName>
    <definedName name="Z_0C19C1FC_4526_4035_9FAA_0861213A536F_.wvu.PrintTitles" localSheetId="0" hidden="1">'Schedule A'!$1:$2</definedName>
    <definedName name="Z_0C19C1FC_4526_4035_9FAA_0861213A536F_.wvu.PrintTitles" localSheetId="2" hidden="1">'Schedule C'!$1:$3</definedName>
    <definedName name="Z_0C19C1FC_4526_4035_9FAA_0861213A536F_.wvu.Rows" localSheetId="0" hidden="1">'Schedule A'!$110:$122</definedName>
    <definedName name="Z_C054BB99_1742_4B11_9441_C726345C0D6C_.wvu.PrintArea" localSheetId="2" hidden="1">'Schedule C'!$A$3:$M$160</definedName>
    <definedName name="Z_C054BB99_1742_4B11_9441_C726345C0D6C_.wvu.PrintTitles" localSheetId="2" hidden="1">'Schedule C'!$3:$3</definedName>
  </definedNames>
  <calcPr calcId="162913"/>
  <pivotCaches>
    <pivotCache cacheId="4"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4" l="1"/>
  <c r="F8" i="4"/>
  <c r="F160" i="5"/>
  <c r="C160" i="5"/>
  <c r="O160" i="5" s="1"/>
  <c r="O159" i="5"/>
  <c r="G159" i="5"/>
  <c r="F159" i="5"/>
  <c r="C159" i="5"/>
  <c r="E159" i="5" s="1"/>
  <c r="F158" i="5"/>
  <c r="C158" i="5"/>
  <c r="O158" i="5" s="1"/>
  <c r="F157" i="5"/>
  <c r="G157" i="5" s="1"/>
  <c r="E157" i="5"/>
  <c r="C157" i="5"/>
  <c r="O157" i="5" s="1"/>
  <c r="F156" i="5"/>
  <c r="C156" i="5"/>
  <c r="E156" i="5" s="1"/>
  <c r="F155" i="5"/>
  <c r="C155" i="5"/>
  <c r="O155" i="5" s="1"/>
  <c r="G155" i="5" s="1"/>
  <c r="O154" i="5"/>
  <c r="G154" i="5" s="1"/>
  <c r="F154" i="5"/>
  <c r="E154" i="5"/>
  <c r="C154" i="5"/>
  <c r="F153" i="5"/>
  <c r="E153" i="5"/>
  <c r="C153" i="5"/>
  <c r="O153" i="5" s="1"/>
  <c r="G153" i="5" s="1"/>
  <c r="F152" i="5"/>
  <c r="G152" i="5" s="1"/>
  <c r="E152" i="5"/>
  <c r="C152" i="5"/>
  <c r="O152" i="5" s="1"/>
  <c r="O151" i="5"/>
  <c r="G151" i="5" s="1"/>
  <c r="F151" i="5"/>
  <c r="E151" i="5"/>
  <c r="C151" i="5"/>
  <c r="F150" i="5"/>
  <c r="C150" i="5"/>
  <c r="E150" i="5" s="1"/>
  <c r="O149" i="5"/>
  <c r="F149" i="5"/>
  <c r="G149" i="5" s="1"/>
  <c r="E149" i="5"/>
  <c r="C149" i="5"/>
  <c r="F148" i="5"/>
  <c r="G148" i="5" s="1"/>
  <c r="C148" i="5"/>
  <c r="O148" i="5" s="1"/>
  <c r="O147" i="5"/>
  <c r="G147" i="5"/>
  <c r="F147" i="5"/>
  <c r="C147" i="5"/>
  <c r="E147" i="5" s="1"/>
  <c r="F146" i="5"/>
  <c r="C146" i="5"/>
  <c r="O146" i="5" s="1"/>
  <c r="F145" i="5"/>
  <c r="E145" i="5"/>
  <c r="C145" i="5"/>
  <c r="O145" i="5" s="1"/>
  <c r="F144" i="5"/>
  <c r="C144" i="5"/>
  <c r="E144" i="5" s="1"/>
  <c r="F143" i="5"/>
  <c r="C143" i="5"/>
  <c r="O143" i="5" s="1"/>
  <c r="G143" i="5" s="1"/>
  <c r="O142" i="5"/>
  <c r="G142" i="5" s="1"/>
  <c r="F142" i="5"/>
  <c r="C142" i="5"/>
  <c r="E142" i="5" s="1"/>
  <c r="F141" i="5"/>
  <c r="E141" i="5"/>
  <c r="C141" i="5"/>
  <c r="O141" i="5" s="1"/>
  <c r="G141" i="5" s="1"/>
  <c r="O140" i="5"/>
  <c r="F140" i="5"/>
  <c r="G140" i="5" s="1"/>
  <c r="E140" i="5"/>
  <c r="C140" i="5"/>
  <c r="O139" i="5"/>
  <c r="G139" i="5"/>
  <c r="F139" i="5"/>
  <c r="E139" i="5"/>
  <c r="C139" i="5"/>
  <c r="F138" i="5"/>
  <c r="C138" i="5"/>
  <c r="O138" i="5" s="1"/>
  <c r="O137" i="5"/>
  <c r="F137" i="5"/>
  <c r="G137" i="5" s="1"/>
  <c r="E137" i="5"/>
  <c r="C137" i="5"/>
  <c r="O136" i="5"/>
  <c r="F136" i="5"/>
  <c r="G136" i="5" s="1"/>
  <c r="C136" i="5"/>
  <c r="E136" i="5" s="1"/>
  <c r="O135" i="5"/>
  <c r="G135" i="5"/>
  <c r="F135" i="5"/>
  <c r="C135" i="5"/>
  <c r="E135" i="5" s="1"/>
  <c r="F134" i="5"/>
  <c r="G134" i="5" s="1"/>
  <c r="C134" i="5"/>
  <c r="O134" i="5" s="1"/>
  <c r="F133" i="5"/>
  <c r="G133" i="5" s="1"/>
  <c r="E133" i="5"/>
  <c r="C133" i="5"/>
  <c r="O133" i="5" s="1"/>
  <c r="O132" i="5"/>
  <c r="N132" i="5"/>
  <c r="M132" i="5"/>
  <c r="L132" i="5"/>
  <c r="K132" i="5"/>
  <c r="J132" i="5"/>
  <c r="I132" i="5"/>
  <c r="G132" i="5"/>
  <c r="F132" i="5"/>
  <c r="E132" i="5"/>
  <c r="D132" i="5"/>
  <c r="C132" i="5"/>
  <c r="O131" i="5"/>
  <c r="N131" i="5"/>
  <c r="M131" i="5"/>
  <c r="L131" i="5"/>
  <c r="K131" i="5"/>
  <c r="J131" i="5"/>
  <c r="I131" i="5"/>
  <c r="G131" i="5"/>
  <c r="F131" i="5"/>
  <c r="E131" i="5"/>
  <c r="D131" i="5"/>
  <c r="C131" i="5"/>
  <c r="F130" i="5"/>
  <c r="C130" i="5"/>
  <c r="E130" i="5" s="1"/>
  <c r="F129" i="5"/>
  <c r="C129" i="5"/>
  <c r="O129" i="5" s="1"/>
  <c r="G129" i="5" s="1"/>
  <c r="O128" i="5"/>
  <c r="G128" i="5" s="1"/>
  <c r="F128" i="5"/>
  <c r="C128" i="5"/>
  <c r="E128" i="5" s="1"/>
  <c r="F127" i="5"/>
  <c r="E127" i="5"/>
  <c r="C127" i="5"/>
  <c r="O127" i="5" s="1"/>
  <c r="G127" i="5" s="1"/>
  <c r="F126" i="5"/>
  <c r="E126" i="5"/>
  <c r="C126" i="5"/>
  <c r="O126" i="5" s="1"/>
  <c r="O125" i="5"/>
  <c r="G125" i="5"/>
  <c r="F125" i="5"/>
  <c r="E125" i="5"/>
  <c r="C125" i="5"/>
  <c r="F124" i="5"/>
  <c r="C124" i="5"/>
  <c r="E124" i="5" s="1"/>
  <c r="O123" i="5"/>
  <c r="F123" i="5"/>
  <c r="G123" i="5" s="1"/>
  <c r="E123" i="5"/>
  <c r="C123" i="5"/>
  <c r="O122" i="5"/>
  <c r="N122" i="5"/>
  <c r="M122" i="5"/>
  <c r="L122" i="5"/>
  <c r="K122" i="5"/>
  <c r="J122" i="5"/>
  <c r="I122" i="5"/>
  <c r="G122" i="5"/>
  <c r="F122" i="5"/>
  <c r="E122" i="5"/>
  <c r="D122" i="5"/>
  <c r="C122" i="5"/>
  <c r="O121" i="5"/>
  <c r="F121" i="5"/>
  <c r="G121" i="5" s="1"/>
  <c r="C121" i="5"/>
  <c r="E121" i="5" s="1"/>
  <c r="O120" i="5"/>
  <c r="G120" i="5"/>
  <c r="F120" i="5"/>
  <c r="C120" i="5"/>
  <c r="E120" i="5" s="1"/>
  <c r="F119" i="5"/>
  <c r="G119" i="5" s="1"/>
  <c r="C119" i="5"/>
  <c r="O119" i="5" s="1"/>
  <c r="F118" i="5"/>
  <c r="G118" i="5" s="1"/>
  <c r="E118" i="5"/>
  <c r="C118" i="5"/>
  <c r="O118" i="5" s="1"/>
  <c r="F117" i="5"/>
  <c r="C117" i="5"/>
  <c r="E117" i="5" s="1"/>
  <c r="F116" i="5"/>
  <c r="C116" i="5"/>
  <c r="O116" i="5" s="1"/>
  <c r="G116" i="5" s="1"/>
  <c r="O115" i="5"/>
  <c r="G115" i="5" s="1"/>
  <c r="F115" i="5"/>
  <c r="C115" i="5"/>
  <c r="E115" i="5" s="1"/>
  <c r="F114" i="5"/>
  <c r="E114" i="5"/>
  <c r="C114" i="5"/>
  <c r="O114" i="5" s="1"/>
  <c r="G114" i="5" s="1"/>
  <c r="O113" i="5"/>
  <c r="F113" i="5"/>
  <c r="G113" i="5" s="1"/>
  <c r="E113" i="5"/>
  <c r="C113" i="5"/>
  <c r="O112" i="5"/>
  <c r="G112" i="5"/>
  <c r="F112" i="5"/>
  <c r="E112" i="5"/>
  <c r="C112" i="5"/>
  <c r="F111" i="5"/>
  <c r="G111" i="5" s="1"/>
  <c r="C111" i="5"/>
  <c r="O111" i="5" s="1"/>
  <c r="O110" i="5"/>
  <c r="F110" i="5"/>
  <c r="G110" i="5" s="1"/>
  <c r="E110" i="5"/>
  <c r="C110" i="5"/>
  <c r="O109" i="5"/>
  <c r="F109" i="5"/>
  <c r="G109" i="5" s="1"/>
  <c r="C109" i="5"/>
  <c r="E109" i="5" s="1"/>
  <c r="O108" i="5"/>
  <c r="G108" i="5"/>
  <c r="F108" i="5"/>
  <c r="C108" i="5"/>
  <c r="E108" i="5" s="1"/>
  <c r="F107" i="5"/>
  <c r="C107" i="5"/>
  <c r="O107" i="5" s="1"/>
  <c r="F106" i="5"/>
  <c r="E106" i="5"/>
  <c r="C106" i="5"/>
  <c r="O106" i="5" s="1"/>
  <c r="F105" i="5"/>
  <c r="C105" i="5"/>
  <c r="E105" i="5" s="1"/>
  <c r="F104" i="5"/>
  <c r="C104" i="5"/>
  <c r="O104" i="5" s="1"/>
  <c r="G104" i="5" s="1"/>
  <c r="O103" i="5"/>
  <c r="G103" i="5" s="1"/>
  <c r="F103" i="5"/>
  <c r="C103" i="5"/>
  <c r="E103" i="5" s="1"/>
  <c r="F102" i="5"/>
  <c r="E102" i="5"/>
  <c r="C102" i="5"/>
  <c r="O102" i="5" s="1"/>
  <c r="G102" i="5" s="1"/>
  <c r="F101" i="5"/>
  <c r="E101" i="5"/>
  <c r="C101" i="5"/>
  <c r="O101" i="5" s="1"/>
  <c r="O100" i="5"/>
  <c r="G100" i="5"/>
  <c r="F100" i="5"/>
  <c r="E100" i="5"/>
  <c r="C100" i="5"/>
  <c r="F99" i="5"/>
  <c r="C99" i="5"/>
  <c r="E99" i="5" s="1"/>
  <c r="O98" i="5"/>
  <c r="F98" i="5"/>
  <c r="G98" i="5" s="1"/>
  <c r="E98" i="5"/>
  <c r="C98" i="5"/>
  <c r="O97" i="5"/>
  <c r="F97" i="5"/>
  <c r="G97" i="5" s="1"/>
  <c r="C97" i="5"/>
  <c r="E97" i="5" s="1"/>
  <c r="O96" i="5"/>
  <c r="G96" i="5"/>
  <c r="F96" i="5"/>
  <c r="C96" i="5"/>
  <c r="E96" i="5" s="1"/>
  <c r="O95" i="5"/>
  <c r="N95" i="5"/>
  <c r="M95" i="5"/>
  <c r="L95" i="5"/>
  <c r="K95" i="5"/>
  <c r="J95" i="5"/>
  <c r="I95" i="5"/>
  <c r="G95" i="5"/>
  <c r="F95" i="5"/>
  <c r="E95" i="5"/>
  <c r="D95" i="5"/>
  <c r="C95" i="5"/>
  <c r="F94" i="5"/>
  <c r="C94" i="5"/>
  <c r="O94" i="5" s="1"/>
  <c r="F93" i="5"/>
  <c r="E93" i="5"/>
  <c r="C93" i="5"/>
  <c r="O93" i="5" s="1"/>
  <c r="F92" i="5"/>
  <c r="C92" i="5"/>
  <c r="E92" i="5" s="1"/>
  <c r="F91" i="5"/>
  <c r="C91" i="5"/>
  <c r="O91" i="5" s="1"/>
  <c r="G91" i="5" s="1"/>
  <c r="O90" i="5"/>
  <c r="G90" i="5" s="1"/>
  <c r="F90" i="5"/>
  <c r="C90" i="5"/>
  <c r="E90" i="5" s="1"/>
  <c r="F89" i="5"/>
  <c r="E89" i="5"/>
  <c r="C89" i="5"/>
  <c r="O89" i="5" s="1"/>
  <c r="G89" i="5" s="1"/>
  <c r="F88" i="5"/>
  <c r="E88" i="5"/>
  <c r="C88" i="5"/>
  <c r="O88" i="5" s="1"/>
  <c r="O87" i="5"/>
  <c r="G87" i="5"/>
  <c r="F87" i="5"/>
  <c r="E87" i="5"/>
  <c r="C87" i="5"/>
  <c r="F86" i="5"/>
  <c r="C86" i="5"/>
  <c r="O86" i="5" s="1"/>
  <c r="G86" i="5" s="1"/>
  <c r="O85" i="5"/>
  <c r="F85" i="5"/>
  <c r="G85" i="5" s="1"/>
  <c r="E85" i="5"/>
  <c r="C85" i="5"/>
  <c r="O84" i="5"/>
  <c r="F84" i="5"/>
  <c r="G84" i="5" s="1"/>
  <c r="C84" i="5"/>
  <c r="E84" i="5" s="1"/>
  <c r="O83" i="5"/>
  <c r="G83" i="5"/>
  <c r="F83" i="5"/>
  <c r="C83" i="5"/>
  <c r="E83" i="5" s="1"/>
  <c r="F82" i="5"/>
  <c r="C82" i="5"/>
  <c r="O82" i="5" s="1"/>
  <c r="F81" i="5"/>
  <c r="E81" i="5"/>
  <c r="C81" i="5"/>
  <c r="O81" i="5" s="1"/>
  <c r="F80" i="5"/>
  <c r="C80" i="5"/>
  <c r="E80" i="5" s="1"/>
  <c r="F79" i="5"/>
  <c r="C79" i="5"/>
  <c r="O79" i="5" s="1"/>
  <c r="G79" i="5" s="1"/>
  <c r="O78" i="5"/>
  <c r="G78" i="5" s="1"/>
  <c r="F78" i="5"/>
  <c r="C78" i="5"/>
  <c r="E78" i="5" s="1"/>
  <c r="F77" i="5"/>
  <c r="E77" i="5"/>
  <c r="C77" i="5"/>
  <c r="O77" i="5" s="1"/>
  <c r="G77" i="5" s="1"/>
  <c r="F76" i="5"/>
  <c r="E76" i="5"/>
  <c r="C76" i="5"/>
  <c r="O76" i="5" s="1"/>
  <c r="F75" i="5"/>
  <c r="E75" i="5"/>
  <c r="C75" i="5"/>
  <c r="O75" i="5" s="1"/>
  <c r="G75" i="5" s="1"/>
  <c r="F74" i="5"/>
  <c r="C74" i="5"/>
  <c r="E74" i="5" s="1"/>
  <c r="O73" i="5"/>
  <c r="G73" i="5" s="1"/>
  <c r="F73" i="5"/>
  <c r="E73" i="5"/>
  <c r="C73" i="5"/>
  <c r="O72" i="5"/>
  <c r="F72" i="5"/>
  <c r="G72" i="5" s="1"/>
  <c r="C72" i="5"/>
  <c r="E72" i="5" s="1"/>
  <c r="O71" i="5"/>
  <c r="G71" i="5"/>
  <c r="F71" i="5"/>
  <c r="C71" i="5"/>
  <c r="E71" i="5" s="1"/>
  <c r="F70" i="5"/>
  <c r="C70" i="5"/>
  <c r="O70" i="5" s="1"/>
  <c r="F69" i="5"/>
  <c r="E69" i="5"/>
  <c r="C69" i="5"/>
  <c r="O69" i="5" s="1"/>
  <c r="F68" i="5"/>
  <c r="C68" i="5"/>
  <c r="E68" i="5" s="1"/>
  <c r="F67" i="5"/>
  <c r="C67" i="5"/>
  <c r="O67" i="5" s="1"/>
  <c r="G67" i="5" s="1"/>
  <c r="O66" i="5"/>
  <c r="G66" i="5" s="1"/>
  <c r="F66" i="5"/>
  <c r="C66" i="5"/>
  <c r="E66" i="5" s="1"/>
  <c r="F65" i="5"/>
  <c r="E65" i="5"/>
  <c r="C65" i="5"/>
  <c r="O65" i="5" s="1"/>
  <c r="G65" i="5" s="1"/>
  <c r="F64" i="5"/>
  <c r="G64" i="5" s="1"/>
  <c r="E64" i="5"/>
  <c r="C64" i="5"/>
  <c r="O64" i="5" s="1"/>
  <c r="F63" i="5"/>
  <c r="E63" i="5"/>
  <c r="C63" i="5"/>
  <c r="O63" i="5" s="1"/>
  <c r="G63" i="5" s="1"/>
  <c r="F62" i="5"/>
  <c r="C62" i="5"/>
  <c r="O62" i="5" s="1"/>
  <c r="G62" i="5" s="1"/>
  <c r="O61" i="5"/>
  <c r="F61" i="5"/>
  <c r="G61" i="5" s="1"/>
  <c r="E61" i="5"/>
  <c r="C61" i="5"/>
  <c r="O60" i="5"/>
  <c r="F60" i="5"/>
  <c r="G60" i="5" s="1"/>
  <c r="C60" i="5"/>
  <c r="E60" i="5" s="1"/>
  <c r="O59" i="5"/>
  <c r="G59" i="5"/>
  <c r="F59" i="5"/>
  <c r="C59" i="5"/>
  <c r="E59" i="5" s="1"/>
  <c r="F58" i="5"/>
  <c r="C58" i="5"/>
  <c r="O58" i="5" s="1"/>
  <c r="F57" i="5"/>
  <c r="G57" i="5" s="1"/>
  <c r="E57" i="5"/>
  <c r="C57" i="5"/>
  <c r="O57" i="5" s="1"/>
  <c r="O56" i="5"/>
  <c r="N56" i="5"/>
  <c r="M56" i="5"/>
  <c r="L56" i="5"/>
  <c r="K56" i="5"/>
  <c r="J56" i="5"/>
  <c r="I56" i="5"/>
  <c r="G56" i="5"/>
  <c r="F56" i="5"/>
  <c r="E56" i="5"/>
  <c r="D56" i="5"/>
  <c r="C56" i="5"/>
  <c r="F55" i="5"/>
  <c r="C55" i="5"/>
  <c r="E55" i="5" s="1"/>
  <c r="F54" i="5"/>
  <c r="C54" i="5"/>
  <c r="O54" i="5" s="1"/>
  <c r="G54" i="5" s="1"/>
  <c r="O53" i="5"/>
  <c r="G53" i="5" s="1"/>
  <c r="F53" i="5"/>
  <c r="C53" i="5"/>
  <c r="E53" i="5" s="1"/>
  <c r="F52" i="5"/>
  <c r="E52" i="5"/>
  <c r="C52" i="5"/>
  <c r="O52" i="5" s="1"/>
  <c r="G52" i="5" s="1"/>
  <c r="F51" i="5"/>
  <c r="G51" i="5" s="1"/>
  <c r="E51" i="5"/>
  <c r="C51" i="5"/>
  <c r="O51" i="5" s="1"/>
  <c r="F50" i="5"/>
  <c r="E50" i="5"/>
  <c r="C50" i="5"/>
  <c r="O50" i="5" s="1"/>
  <c r="G50" i="5" s="1"/>
  <c r="F49" i="5"/>
  <c r="C49" i="5"/>
  <c r="E49" i="5" s="1"/>
  <c r="O48" i="5"/>
  <c r="G48" i="5" s="1"/>
  <c r="F48" i="5"/>
  <c r="E48" i="5"/>
  <c r="C48" i="5"/>
  <c r="O47" i="5"/>
  <c r="F47" i="5"/>
  <c r="G47" i="5" s="1"/>
  <c r="E47" i="5"/>
  <c r="C47" i="5"/>
  <c r="O46" i="5"/>
  <c r="G46" i="5"/>
  <c r="F46" i="5"/>
  <c r="E46" i="5"/>
  <c r="C46" i="5"/>
  <c r="F45" i="5"/>
  <c r="C45" i="5"/>
  <c r="O45" i="5" s="1"/>
  <c r="F44" i="5"/>
  <c r="G44" i="5" s="1"/>
  <c r="E44" i="5"/>
  <c r="C44" i="5"/>
  <c r="O44" i="5" s="1"/>
  <c r="F43" i="5"/>
  <c r="C43" i="5"/>
  <c r="E43" i="5" s="1"/>
  <c r="F42" i="5"/>
  <c r="C42" i="5"/>
  <c r="O42" i="5" s="1"/>
  <c r="G42" i="5" s="1"/>
  <c r="O41" i="5"/>
  <c r="N41" i="5"/>
  <c r="M41" i="5"/>
  <c r="L41" i="5"/>
  <c r="K41" i="5"/>
  <c r="J41" i="5"/>
  <c r="I41" i="5"/>
  <c r="G41" i="5"/>
  <c r="F41" i="5"/>
  <c r="E41" i="5"/>
  <c r="D41" i="5"/>
  <c r="C41" i="5"/>
  <c r="O40" i="5"/>
  <c r="G40" i="5" s="1"/>
  <c r="F40" i="5"/>
  <c r="C40" i="5"/>
  <c r="E40" i="5" s="1"/>
  <c r="F39" i="5"/>
  <c r="E39" i="5"/>
  <c r="C39" i="5"/>
  <c r="O39" i="5" s="1"/>
  <c r="G39" i="5" s="1"/>
  <c r="F38" i="5"/>
  <c r="G38" i="5" s="1"/>
  <c r="E38" i="5"/>
  <c r="C38" i="5"/>
  <c r="O38" i="5" s="1"/>
  <c r="F37" i="5"/>
  <c r="E37" i="5"/>
  <c r="C37" i="5"/>
  <c r="O37" i="5" s="1"/>
  <c r="G37" i="5" s="1"/>
  <c r="F36" i="5"/>
  <c r="C36" i="5"/>
  <c r="E36" i="5" s="1"/>
  <c r="O35" i="5"/>
  <c r="G35" i="5" s="1"/>
  <c r="F35" i="5"/>
  <c r="E35" i="5"/>
  <c r="C35" i="5"/>
  <c r="O34" i="5"/>
  <c r="F34" i="5"/>
  <c r="G34" i="5" s="1"/>
  <c r="E34" i="5"/>
  <c r="C34" i="5"/>
  <c r="O33" i="5"/>
  <c r="G33" i="5"/>
  <c r="F33" i="5"/>
  <c r="E33" i="5"/>
  <c r="C33" i="5"/>
  <c r="O32" i="5"/>
  <c r="N32" i="5"/>
  <c r="M32" i="5"/>
  <c r="L32" i="5"/>
  <c r="K32" i="5"/>
  <c r="J32" i="5"/>
  <c r="I32" i="5"/>
  <c r="G32" i="5"/>
  <c r="F32" i="5"/>
  <c r="E32" i="5"/>
  <c r="D32" i="5"/>
  <c r="C32" i="5"/>
  <c r="F31" i="5"/>
  <c r="C31" i="5"/>
  <c r="O31" i="5" s="1"/>
  <c r="F30" i="5"/>
  <c r="G30" i="5" s="1"/>
  <c r="E30" i="5"/>
  <c r="C30" i="5"/>
  <c r="O30" i="5" s="1"/>
  <c r="F29" i="5"/>
  <c r="C29" i="5"/>
  <c r="E29" i="5" s="1"/>
  <c r="F28" i="5"/>
  <c r="C28" i="5"/>
  <c r="O28" i="5" s="1"/>
  <c r="G28" i="5" s="1"/>
  <c r="O27" i="5"/>
  <c r="G27" i="5" s="1"/>
  <c r="F27" i="5"/>
  <c r="C27" i="5"/>
  <c r="E27" i="5" s="1"/>
  <c r="F26" i="5"/>
  <c r="E26" i="5"/>
  <c r="C26" i="5"/>
  <c r="O26" i="5" s="1"/>
  <c r="G26" i="5" s="1"/>
  <c r="F25" i="5"/>
  <c r="G25" i="5" s="1"/>
  <c r="E25" i="5"/>
  <c r="C25" i="5"/>
  <c r="O25" i="5" s="1"/>
  <c r="F24" i="5"/>
  <c r="E24" i="5"/>
  <c r="C24" i="5"/>
  <c r="O24" i="5" s="1"/>
  <c r="G24" i="5" s="1"/>
  <c r="F23" i="5"/>
  <c r="C23" i="5"/>
  <c r="E23" i="5" s="1"/>
  <c r="O22" i="5"/>
  <c r="G22" i="5" s="1"/>
  <c r="F22" i="5"/>
  <c r="E22" i="5"/>
  <c r="C22" i="5"/>
  <c r="O21" i="5"/>
  <c r="F21" i="5"/>
  <c r="G21" i="5" s="1"/>
  <c r="E21" i="5"/>
  <c r="C21" i="5"/>
  <c r="O20" i="5"/>
  <c r="G20" i="5"/>
  <c r="F20" i="5"/>
  <c r="E20" i="5"/>
  <c r="C20" i="5"/>
  <c r="F19" i="5"/>
  <c r="C19" i="5"/>
  <c r="O19" i="5" s="1"/>
  <c r="F18" i="5"/>
  <c r="G18" i="5" s="1"/>
  <c r="E18" i="5"/>
  <c r="C18" i="5"/>
  <c r="O18" i="5" s="1"/>
  <c r="F17" i="5"/>
  <c r="C17" i="5"/>
  <c r="E17" i="5" s="1"/>
  <c r="F16" i="5"/>
  <c r="C16" i="5"/>
  <c r="O16" i="5" s="1"/>
  <c r="G16" i="5" s="1"/>
  <c r="O15" i="5"/>
  <c r="G15" i="5" s="1"/>
  <c r="F15" i="5"/>
  <c r="C15" i="5"/>
  <c r="E15" i="5" s="1"/>
  <c r="F14" i="5"/>
  <c r="E14" i="5"/>
  <c r="C14" i="5"/>
  <c r="O14" i="5" s="1"/>
  <c r="G14" i="5" s="1"/>
  <c r="F13" i="5"/>
  <c r="G13" i="5" s="1"/>
  <c r="E13" i="5"/>
  <c r="C13" i="5"/>
  <c r="O13" i="5" s="1"/>
  <c r="F12" i="5"/>
  <c r="E12" i="5"/>
  <c r="C12" i="5"/>
  <c r="O12" i="5" s="1"/>
  <c r="G12" i="5" s="1"/>
  <c r="F11" i="5"/>
  <c r="C11" i="5"/>
  <c r="E11" i="5" s="1"/>
  <c r="O10" i="5"/>
  <c r="G10" i="5" s="1"/>
  <c r="F10" i="5"/>
  <c r="E10" i="5"/>
  <c r="C10" i="5"/>
  <c r="O9" i="5"/>
  <c r="F9" i="5"/>
  <c r="G9" i="5" s="1"/>
  <c r="E9" i="5"/>
  <c r="C9" i="5"/>
  <c r="O8" i="5"/>
  <c r="G8" i="5"/>
  <c r="F8" i="5"/>
  <c r="E8" i="5"/>
  <c r="C8" i="5"/>
  <c r="F7" i="5"/>
  <c r="C7" i="5"/>
  <c r="O7" i="5" s="1"/>
  <c r="F6" i="5"/>
  <c r="G6" i="5" s="1"/>
  <c r="E6" i="5"/>
  <c r="C6" i="5"/>
  <c r="O6" i="5" s="1"/>
  <c r="F5" i="5"/>
  <c r="C5" i="5"/>
  <c r="E5" i="5" s="1"/>
  <c r="O4" i="5"/>
  <c r="N4" i="5"/>
  <c r="M4" i="5"/>
  <c r="L4" i="5"/>
  <c r="K4" i="5"/>
  <c r="J4" i="5"/>
  <c r="I4" i="5"/>
  <c r="G4" i="5"/>
  <c r="F4" i="5"/>
  <c r="E4" i="5"/>
  <c r="D4" i="5"/>
  <c r="C4" i="5"/>
  <c r="F153" i="4"/>
  <c r="G153" i="4" s="1"/>
  <c r="F152" i="4"/>
  <c r="G152" i="4" s="1"/>
  <c r="F151" i="4"/>
  <c r="G151" i="4" s="1"/>
  <c r="F150" i="4"/>
  <c r="G150" i="4" s="1"/>
  <c r="F149" i="4"/>
  <c r="G149" i="4" s="1"/>
  <c r="F148" i="4"/>
  <c r="G148" i="4" s="1"/>
  <c r="F147" i="4"/>
  <c r="G147" i="4" s="1"/>
  <c r="F146" i="4"/>
  <c r="G146" i="4" s="1"/>
  <c r="F145" i="4"/>
  <c r="G145" i="4" s="1"/>
  <c r="F144" i="4"/>
  <c r="G144" i="4" s="1"/>
  <c r="F139" i="4"/>
  <c r="G139" i="4" s="1"/>
  <c r="F138" i="4"/>
  <c r="G138" i="4" s="1"/>
  <c r="F137" i="4"/>
  <c r="G137" i="4" s="1"/>
  <c r="F136" i="4"/>
  <c r="G136" i="4" s="1"/>
  <c r="F135" i="4"/>
  <c r="G135" i="4" s="1"/>
  <c r="F134" i="4"/>
  <c r="G134" i="4" s="1"/>
  <c r="F133" i="4"/>
  <c r="G133" i="4" s="1"/>
  <c r="F132" i="4"/>
  <c r="F131" i="4"/>
  <c r="F130" i="4"/>
  <c r="G130" i="4" s="1"/>
  <c r="F129" i="4"/>
  <c r="G129" i="4" s="1"/>
  <c r="F128" i="4"/>
  <c r="G128" i="4" s="1"/>
  <c r="F127" i="4"/>
  <c r="G127" i="4" s="1"/>
  <c r="F126" i="4"/>
  <c r="G126" i="4" s="1"/>
  <c r="F125" i="4"/>
  <c r="G125" i="4" s="1"/>
  <c r="F124" i="4"/>
  <c r="G124" i="4" s="1"/>
  <c r="F123" i="4"/>
  <c r="G123" i="4" s="1"/>
  <c r="F122" i="4"/>
  <c r="G122" i="4" s="1"/>
  <c r="F121" i="4"/>
  <c r="G121" i="4" s="1"/>
  <c r="F120" i="4"/>
  <c r="G120" i="4" s="1"/>
  <c r="F119" i="4"/>
  <c r="G119" i="4" s="1"/>
  <c r="F118" i="4"/>
  <c r="G118" i="4" s="1"/>
  <c r="F117" i="4"/>
  <c r="G117" i="4" s="1"/>
  <c r="F116" i="4"/>
  <c r="G116" i="4" s="1"/>
  <c r="F115" i="4"/>
  <c r="G115" i="4" s="1"/>
  <c r="F114" i="4"/>
  <c r="G114" i="4" s="1"/>
  <c r="H113" i="4"/>
  <c r="F113" i="4"/>
  <c r="E113" i="4"/>
  <c r="D113" i="4"/>
  <c r="C113" i="4"/>
  <c r="B113" i="4"/>
  <c r="A108" i="4"/>
  <c r="A106" i="4"/>
  <c r="A105" i="4"/>
  <c r="D104" i="4"/>
  <c r="A104" i="4"/>
  <c r="D103" i="4"/>
  <c r="A103" i="4"/>
  <c r="E102" i="4"/>
  <c r="D102" i="4"/>
  <c r="A102" i="4"/>
  <c r="F101" i="4"/>
  <c r="E101" i="4"/>
  <c r="D101" i="4"/>
  <c r="G99" i="4"/>
  <c r="G98" i="4"/>
  <c r="G97" i="4"/>
  <c r="G96" i="4"/>
  <c r="G95" i="4"/>
  <c r="G94" i="4"/>
  <c r="G93" i="4"/>
  <c r="G92" i="4"/>
  <c r="G91" i="4"/>
  <c r="G90" i="4"/>
  <c r="G89" i="4"/>
  <c r="H88" i="4"/>
  <c r="B88" i="4"/>
  <c r="F86" i="4"/>
  <c r="G86" i="4" s="1"/>
  <c r="F85" i="4"/>
  <c r="G85" i="4" s="1"/>
  <c r="F84" i="4"/>
  <c r="G84" i="4" s="1"/>
  <c r="F83" i="4"/>
  <c r="G83" i="4" s="1"/>
  <c r="F82" i="4"/>
  <c r="G82" i="4" s="1"/>
  <c r="F81" i="4"/>
  <c r="G81" i="4" s="1"/>
  <c r="F80" i="4"/>
  <c r="G80" i="4" s="1"/>
  <c r="H79" i="4"/>
  <c r="F79" i="4"/>
  <c r="F106" i="4" s="1"/>
  <c r="E79" i="4"/>
  <c r="E106" i="4" s="1"/>
  <c r="D79" i="4"/>
  <c r="D106" i="4" s="1"/>
  <c r="C79" i="4"/>
  <c r="B79" i="4"/>
  <c r="G77" i="4"/>
  <c r="F77" i="4"/>
  <c r="G76" i="4"/>
  <c r="F76" i="4"/>
  <c r="F75" i="4"/>
  <c r="G75" i="4" s="1"/>
  <c r="F74" i="4"/>
  <c r="G74" i="4" s="1"/>
  <c r="F73" i="4"/>
  <c r="G73" i="4" s="1"/>
  <c r="F72" i="4"/>
  <c r="G72" i="4" s="1"/>
  <c r="F71" i="4"/>
  <c r="G71" i="4" s="1"/>
  <c r="F70" i="4"/>
  <c r="G70" i="4" s="1"/>
  <c r="F69" i="4"/>
  <c r="G69" i="4" s="1"/>
  <c r="F68" i="4"/>
  <c r="F67" i="4"/>
  <c r="G67" i="4" s="1"/>
  <c r="F66" i="4"/>
  <c r="F65" i="4"/>
  <c r="F64" i="4"/>
  <c r="G64" i="4" s="1"/>
  <c r="F63" i="4"/>
  <c r="E63" i="4"/>
  <c r="E105" i="4" s="1"/>
  <c r="D63" i="4"/>
  <c r="D105" i="4" s="1"/>
  <c r="C63" i="4"/>
  <c r="B63" i="4"/>
  <c r="F61" i="4"/>
  <c r="G61" i="4" s="1"/>
  <c r="G60" i="4"/>
  <c r="F60" i="4"/>
  <c r="G59" i="4"/>
  <c r="F59" i="4"/>
  <c r="F58" i="4"/>
  <c r="G58" i="4" s="1"/>
  <c r="F57" i="4"/>
  <c r="G57" i="4" s="1"/>
  <c r="F56" i="4"/>
  <c r="G56" i="4" s="1"/>
  <c r="F55" i="4"/>
  <c r="G55" i="4" s="1"/>
  <c r="F54" i="4"/>
  <c r="G54" i="4" s="1"/>
  <c r="G53" i="4"/>
  <c r="F53" i="4"/>
  <c r="F52" i="4"/>
  <c r="G52" i="4" s="1"/>
  <c r="F51" i="4"/>
  <c r="E51" i="4"/>
  <c r="E104" i="4" s="1"/>
  <c r="D51" i="4"/>
  <c r="C51" i="4"/>
  <c r="B51" i="4"/>
  <c r="F49" i="4"/>
  <c r="G49" i="4" s="1"/>
  <c r="F48" i="4"/>
  <c r="G48" i="4" s="1"/>
  <c r="F47" i="4"/>
  <c r="G47" i="4" s="1"/>
  <c r="F41" i="4"/>
  <c r="F40" i="4"/>
  <c r="F39" i="4"/>
  <c r="E39" i="4"/>
  <c r="D39" i="4"/>
  <c r="C39" i="4"/>
  <c r="B39" i="4"/>
  <c r="F38" i="4"/>
  <c r="G38" i="4" s="1"/>
  <c r="G36" i="4"/>
  <c r="F36" i="4"/>
  <c r="F34" i="4"/>
  <c r="G34" i="4" s="1"/>
  <c r="F33" i="4"/>
  <c r="G33" i="4" s="1"/>
  <c r="F32" i="4"/>
  <c r="G32" i="4" s="1"/>
  <c r="F31" i="4"/>
  <c r="G31" i="4" s="1"/>
  <c r="F30" i="4"/>
  <c r="E30" i="4"/>
  <c r="E103" i="4" s="1"/>
  <c r="D30" i="4"/>
  <c r="C30" i="4"/>
  <c r="B30" i="4"/>
  <c r="F28" i="4"/>
  <c r="G28" i="4" s="1"/>
  <c r="F27" i="4"/>
  <c r="G27" i="4" s="1"/>
  <c r="F26" i="4"/>
  <c r="G26" i="4" s="1"/>
  <c r="G25" i="4"/>
  <c r="F25" i="4"/>
  <c r="F24" i="4"/>
  <c r="G24" i="4" s="1"/>
  <c r="F23" i="4"/>
  <c r="F22" i="4"/>
  <c r="G22" i="4" s="1"/>
  <c r="F21" i="4"/>
  <c r="G21" i="4" s="1"/>
  <c r="F19" i="4"/>
  <c r="F18" i="4"/>
  <c r="B15" i="4"/>
  <c r="B14" i="4"/>
  <c r="B16" i="4" s="1"/>
  <c r="G13" i="4"/>
  <c r="F13" i="4"/>
  <c r="F12" i="4"/>
  <c r="G12" i="4" s="1"/>
  <c r="F11" i="4"/>
  <c r="G11" i="4" s="1"/>
  <c r="F7" i="4"/>
  <c r="G7" i="4" s="1"/>
  <c r="G39" i="4"/>
  <c r="F105" i="4" l="1"/>
  <c r="F104" i="4"/>
  <c r="E107" i="4"/>
  <c r="E111" i="4" s="1"/>
  <c r="G76" i="5"/>
  <c r="G88" i="5"/>
  <c r="G101" i="5"/>
  <c r="G81" i="5"/>
  <c r="G93" i="5"/>
  <c r="G106" i="5"/>
  <c r="G126" i="5"/>
  <c r="G5" i="5"/>
  <c r="G69" i="5"/>
  <c r="G82" i="5"/>
  <c r="G94" i="5"/>
  <c r="G107" i="5"/>
  <c r="G145" i="5"/>
  <c r="G99" i="5"/>
  <c r="G158" i="5"/>
  <c r="G70" i="5"/>
  <c r="G138" i="5"/>
  <c r="G146" i="5"/>
  <c r="G7" i="5"/>
  <c r="G19" i="5"/>
  <c r="G31" i="5"/>
  <c r="G45" i="5"/>
  <c r="G58" i="5"/>
  <c r="G80" i="5"/>
  <c r="G160" i="5"/>
  <c r="E111" i="5"/>
  <c r="E138" i="5"/>
  <c r="G101" i="4"/>
  <c r="O5" i="5"/>
  <c r="O17" i="5"/>
  <c r="G17" i="5" s="1"/>
  <c r="O29" i="5"/>
  <c r="G29" i="5" s="1"/>
  <c r="O43" i="5"/>
  <c r="G43" i="5" s="1"/>
  <c r="O55" i="5"/>
  <c r="G55" i="5" s="1"/>
  <c r="O68" i="5"/>
  <c r="G68" i="5" s="1"/>
  <c r="O80" i="5"/>
  <c r="O92" i="5"/>
  <c r="G92" i="5" s="1"/>
  <c r="O105" i="5"/>
  <c r="G105" i="5" s="1"/>
  <c r="O117" i="5"/>
  <c r="G117" i="5" s="1"/>
  <c r="O130" i="5"/>
  <c r="G130" i="5" s="1"/>
  <c r="O144" i="5"/>
  <c r="G144" i="5" s="1"/>
  <c r="O156" i="5"/>
  <c r="G156" i="5" s="1"/>
  <c r="E86" i="5"/>
  <c r="E16" i="5"/>
  <c r="E28" i="5"/>
  <c r="E42" i="5"/>
  <c r="E54" i="5"/>
  <c r="E67" i="5"/>
  <c r="E79" i="5"/>
  <c r="E91" i="5"/>
  <c r="E104" i="5"/>
  <c r="E116" i="5"/>
  <c r="E129" i="5"/>
  <c r="E143" i="5"/>
  <c r="E155" i="5"/>
  <c r="E62" i="5"/>
  <c r="E148" i="5"/>
  <c r="E160" i="5"/>
  <c r="O11" i="5"/>
  <c r="G11" i="5" s="1"/>
  <c r="G162" i="5" s="1"/>
  <c r="O23" i="5"/>
  <c r="G23" i="5" s="1"/>
  <c r="O36" i="5"/>
  <c r="G36" i="5" s="1"/>
  <c r="O49" i="5"/>
  <c r="G49" i="5" s="1"/>
  <c r="O74" i="5"/>
  <c r="G74" i="5" s="1"/>
  <c r="O99" i="5"/>
  <c r="O124" i="5"/>
  <c r="G124" i="5" s="1"/>
  <c r="O150" i="5"/>
  <c r="G150" i="5" s="1"/>
  <c r="E7" i="5"/>
  <c r="E19" i="5"/>
  <c r="E31" i="5"/>
  <c r="E45" i="5"/>
  <c r="E58" i="5"/>
  <c r="E70" i="5"/>
  <c r="E82" i="5"/>
  <c r="E94" i="5"/>
  <c r="E107" i="5"/>
  <c r="E119" i="5"/>
  <c r="E134" i="5"/>
  <c r="E146" i="5"/>
  <c r="E158" i="5"/>
  <c r="F6" i="4"/>
  <c r="G6" i="4" s="1"/>
  <c r="F9" i="4"/>
  <c r="G9" i="4" s="1"/>
  <c r="B10" i="4"/>
  <c r="F4" i="4"/>
  <c r="F17" i="4"/>
  <c r="B20" i="4"/>
  <c r="F37" i="4"/>
  <c r="G37" i="4" s="1"/>
  <c r="F5" i="4"/>
  <c r="G5" i="4" s="1"/>
  <c r="F35" i="4"/>
  <c r="G35" i="4" s="1"/>
  <c r="D107" i="4"/>
  <c r="D111" i="4" s="1"/>
  <c r="G51" i="4"/>
  <c r="G104" i="4" s="1"/>
  <c r="G79" i="4"/>
  <c r="G106" i="4" s="1"/>
  <c r="G63" i="4"/>
  <c r="G105" i="4" s="1"/>
  <c r="G88" i="4"/>
  <c r="G108" i="4" s="1"/>
  <c r="G113" i="4"/>
  <c r="G30" i="4"/>
  <c r="F103" i="4" l="1"/>
  <c r="G163" i="5"/>
  <c r="G164" i="5" s="1"/>
  <c r="G103" i="4"/>
  <c r="G4" i="4"/>
  <c r="G102" i="4" s="1"/>
  <c r="G107" i="4" s="1"/>
  <c r="G111" i="4" s="1"/>
  <c r="F102" i="4"/>
  <c r="F107" i="4" s="1"/>
  <c r="F111" i="4" s="1"/>
  <c r="U43" i="1" l="1"/>
  <c r="Q14" i="1"/>
  <c r="N14" i="1"/>
  <c r="I14" i="1"/>
  <c r="H14" i="1"/>
  <c r="T14" i="1" s="1"/>
  <c r="Q29" i="1"/>
  <c r="N29" i="1"/>
  <c r="I29" i="1"/>
  <c r="H29" i="1"/>
  <c r="J29" i="1" s="1"/>
  <c r="Q37" i="1"/>
  <c r="N37" i="1"/>
  <c r="I37" i="1"/>
  <c r="H37" i="1"/>
  <c r="K37" i="1" s="1"/>
  <c r="Q13" i="1"/>
  <c r="N13" i="1"/>
  <c r="I13" i="1"/>
  <c r="H13" i="1"/>
  <c r="L13" i="1" s="1"/>
  <c r="Q2" i="1"/>
  <c r="N2" i="1"/>
  <c r="I2" i="1"/>
  <c r="H2" i="1"/>
  <c r="T2" i="1" s="1"/>
  <c r="Q38" i="1"/>
  <c r="N38" i="1"/>
  <c r="I38" i="1"/>
  <c r="H38" i="1"/>
  <c r="T38" i="1" s="1"/>
  <c r="Q28" i="1"/>
  <c r="N28" i="1"/>
  <c r="I28" i="1"/>
  <c r="H28" i="1"/>
  <c r="O28" i="1" s="1"/>
  <c r="Q30" i="1"/>
  <c r="N30" i="1"/>
  <c r="I30" i="1"/>
  <c r="H30" i="1"/>
  <c r="O30" i="1" s="1"/>
  <c r="Q36" i="1"/>
  <c r="N36" i="1"/>
  <c r="I36" i="1"/>
  <c r="H36" i="1"/>
  <c r="P36" i="1" s="1"/>
  <c r="Q25" i="1"/>
  <c r="N25" i="1"/>
  <c r="I25" i="1"/>
  <c r="H25" i="1"/>
  <c r="R25" i="1" s="1"/>
  <c r="Q32" i="1"/>
  <c r="N32" i="1"/>
  <c r="I32" i="1"/>
  <c r="H32" i="1"/>
  <c r="R32" i="1" s="1"/>
  <c r="Q27" i="1"/>
  <c r="N27" i="1"/>
  <c r="I27" i="1"/>
  <c r="H27" i="1"/>
  <c r="T27" i="1" s="1"/>
  <c r="Q34" i="1"/>
  <c r="N34" i="1"/>
  <c r="I34" i="1"/>
  <c r="H34" i="1"/>
  <c r="T34" i="1" s="1"/>
  <c r="Q35" i="1"/>
  <c r="N35" i="1"/>
  <c r="I35" i="1"/>
  <c r="H35" i="1"/>
  <c r="J35" i="1" s="1"/>
  <c r="Q33" i="1"/>
  <c r="N33" i="1"/>
  <c r="I33" i="1"/>
  <c r="H33" i="1"/>
  <c r="K33" i="1" s="1"/>
  <c r="Q31" i="1"/>
  <c r="N31" i="1"/>
  <c r="I31" i="1"/>
  <c r="H31" i="1"/>
  <c r="L31" i="1" s="1"/>
  <c r="Q5" i="1"/>
  <c r="N5" i="1"/>
  <c r="I5" i="1"/>
  <c r="H5" i="1"/>
  <c r="T5" i="1" s="1"/>
  <c r="Q23" i="1"/>
  <c r="N23" i="1"/>
  <c r="I23" i="1"/>
  <c r="H23" i="1"/>
  <c r="T23" i="1" s="1"/>
  <c r="Q21" i="1"/>
  <c r="N21" i="1"/>
  <c r="I21" i="1"/>
  <c r="H21" i="1"/>
  <c r="O21" i="1" s="1"/>
  <c r="Q24" i="1"/>
  <c r="N24" i="1"/>
  <c r="I24" i="1"/>
  <c r="H24" i="1"/>
  <c r="R24" i="1" s="1"/>
  <c r="Q16" i="1"/>
  <c r="N16" i="1"/>
  <c r="I16" i="1"/>
  <c r="H16" i="1"/>
  <c r="R16" i="1" s="1"/>
  <c r="Q26" i="1"/>
  <c r="N26" i="1"/>
  <c r="I26" i="1"/>
  <c r="H26" i="1"/>
  <c r="T26" i="1" s="1"/>
  <c r="Q8" i="1"/>
  <c r="N8" i="1"/>
  <c r="I8" i="1"/>
  <c r="H8" i="1"/>
  <c r="T8" i="1" s="1"/>
  <c r="Q15" i="1"/>
  <c r="N15" i="1"/>
  <c r="I15" i="1"/>
  <c r="H15" i="1"/>
  <c r="J15" i="1" s="1"/>
  <c r="Q20" i="1"/>
  <c r="P20" i="1"/>
  <c r="N20" i="1"/>
  <c r="I20" i="1"/>
  <c r="H20" i="1"/>
  <c r="K20" i="1" s="1"/>
  <c r="Q3" i="1"/>
  <c r="N3" i="1"/>
  <c r="I3" i="1"/>
  <c r="H3" i="1"/>
  <c r="L3" i="1" s="1"/>
  <c r="Q18" i="1"/>
  <c r="N18" i="1"/>
  <c r="I18" i="1"/>
  <c r="H18" i="1"/>
  <c r="T18" i="1" s="1"/>
  <c r="Q10" i="1"/>
  <c r="N10" i="1"/>
  <c r="I10" i="1"/>
  <c r="H10" i="1"/>
  <c r="T10" i="1" s="1"/>
  <c r="Q9" i="1"/>
  <c r="N9" i="1"/>
  <c r="I9" i="1"/>
  <c r="H9" i="1"/>
  <c r="O9" i="1" s="1"/>
  <c r="Q7" i="1"/>
  <c r="N7" i="1"/>
  <c r="I7" i="1"/>
  <c r="H7" i="1"/>
  <c r="O7" i="1" s="1"/>
  <c r="Q19" i="1"/>
  <c r="N19" i="1"/>
  <c r="I19" i="1"/>
  <c r="H19" i="1"/>
  <c r="P19" i="1" s="1"/>
  <c r="Q22" i="1"/>
  <c r="N22" i="1"/>
  <c r="I22" i="1"/>
  <c r="H22" i="1"/>
  <c r="R22" i="1" s="1"/>
  <c r="Q4" i="1"/>
  <c r="N4" i="1"/>
  <c r="I4" i="1"/>
  <c r="H4" i="1"/>
  <c r="P4" i="1" s="1"/>
  <c r="Q6" i="1"/>
  <c r="N6" i="1"/>
  <c r="I6" i="1"/>
  <c r="H6" i="1"/>
  <c r="T6" i="1" s="1"/>
  <c r="Q12" i="1"/>
  <c r="N12" i="1"/>
  <c r="I12" i="1"/>
  <c r="H12" i="1"/>
  <c r="T12" i="1" s="1"/>
  <c r="Q11" i="1"/>
  <c r="N11" i="1"/>
  <c r="I11" i="1"/>
  <c r="H11" i="1"/>
  <c r="J11" i="1" s="1"/>
  <c r="Q17" i="1"/>
  <c r="N17" i="1"/>
  <c r="I17" i="1"/>
  <c r="H17" i="1"/>
  <c r="K17" i="1" s="1"/>
  <c r="K23" i="1" l="1"/>
  <c r="P23" i="1"/>
  <c r="R23" i="1"/>
  <c r="R36" i="1"/>
  <c r="K34" i="1"/>
  <c r="K2" i="1"/>
  <c r="P2" i="1"/>
  <c r="L33" i="1"/>
  <c r="L35" i="1"/>
  <c r="O35" i="1"/>
  <c r="J34" i="1"/>
  <c r="R34" i="1"/>
  <c r="O25" i="1"/>
  <c r="J36" i="1"/>
  <c r="L30" i="1"/>
  <c r="J2" i="1"/>
  <c r="L17" i="1"/>
  <c r="P17" i="1"/>
  <c r="L11" i="1"/>
  <c r="K10" i="1"/>
  <c r="P10" i="1"/>
  <c r="J18" i="1"/>
  <c r="P18" i="1"/>
  <c r="R18" i="1"/>
  <c r="J8" i="1"/>
  <c r="L8" i="1"/>
  <c r="J26" i="1"/>
  <c r="I43" i="1"/>
  <c r="R11" i="1"/>
  <c r="P6" i="1"/>
  <c r="R6" i="1"/>
  <c r="P7" i="1"/>
  <c r="R7" i="1"/>
  <c r="L10" i="1"/>
  <c r="O10" i="1"/>
  <c r="K18" i="1"/>
  <c r="O18" i="1"/>
  <c r="K8" i="1"/>
  <c r="R8" i="1"/>
  <c r="R26" i="1"/>
  <c r="K21" i="1"/>
  <c r="P21" i="1"/>
  <c r="J23" i="1"/>
  <c r="L23" i="1"/>
  <c r="O23" i="1"/>
  <c r="R5" i="1"/>
  <c r="K35" i="1"/>
  <c r="R38" i="1"/>
  <c r="P28" i="1"/>
  <c r="O29" i="1"/>
  <c r="R29" i="1"/>
  <c r="J19" i="1"/>
  <c r="J27" i="1"/>
  <c r="N43" i="1"/>
  <c r="K15" i="1"/>
  <c r="L12" i="1"/>
  <c r="K9" i="1"/>
  <c r="J5" i="1"/>
  <c r="R35" i="1"/>
  <c r="P30" i="1"/>
  <c r="J38" i="1"/>
  <c r="L2" i="1"/>
  <c r="M2" i="1" s="1"/>
  <c r="S2" i="1" s="1"/>
  <c r="L37" i="1"/>
  <c r="L15" i="1"/>
  <c r="M15" i="1" s="1"/>
  <c r="S15" i="1" s="1"/>
  <c r="K5" i="1"/>
  <c r="P27" i="1"/>
  <c r="K38" i="1"/>
  <c r="J14" i="1"/>
  <c r="J12" i="1"/>
  <c r="Q43" i="1"/>
  <c r="K12" i="1"/>
  <c r="M11" i="1"/>
  <c r="S11" i="1" s="1"/>
  <c r="O19" i="1"/>
  <c r="K11" i="1"/>
  <c r="R19" i="1"/>
  <c r="P9" i="1"/>
  <c r="O15" i="1"/>
  <c r="M23" i="1"/>
  <c r="S23" i="1" s="1"/>
  <c r="L5" i="1"/>
  <c r="M34" i="1"/>
  <c r="S34" i="1" s="1"/>
  <c r="R30" i="1"/>
  <c r="L38" i="1"/>
  <c r="O2" i="1"/>
  <c r="K14" i="1"/>
  <c r="R27" i="1"/>
  <c r="R12" i="1"/>
  <c r="O38" i="1"/>
  <c r="R15" i="1"/>
  <c r="O11" i="1"/>
  <c r="K22" i="1"/>
  <c r="L7" i="1"/>
  <c r="L18" i="1"/>
  <c r="M18" i="1" s="1"/>
  <c r="S18" i="1" s="1"/>
  <c r="L20" i="1"/>
  <c r="P26" i="1"/>
  <c r="P5" i="1"/>
  <c r="M35" i="1"/>
  <c r="S35" i="1" s="1"/>
  <c r="L34" i="1"/>
  <c r="O36" i="1"/>
  <c r="K28" i="1"/>
  <c r="P38" i="1"/>
  <c r="R2" i="1"/>
  <c r="K29" i="1"/>
  <c r="R14" i="1"/>
  <c r="O5" i="1"/>
  <c r="J6" i="1"/>
  <c r="J10" i="1"/>
  <c r="M10" i="1" s="1"/>
  <c r="S10" i="1" s="1"/>
  <c r="L28" i="1"/>
  <c r="L29" i="1"/>
  <c r="M29" i="1" s="1"/>
  <c r="S29" i="1" s="1"/>
  <c r="T22" i="1"/>
  <c r="K6" i="1"/>
  <c r="J4" i="1"/>
  <c r="T19" i="1"/>
  <c r="R9" i="1"/>
  <c r="O3" i="1"/>
  <c r="K26" i="1"/>
  <c r="J16" i="1"/>
  <c r="R21" i="1"/>
  <c r="O31" i="1"/>
  <c r="K27" i="1"/>
  <c r="J32" i="1"/>
  <c r="T36" i="1"/>
  <c r="R28" i="1"/>
  <c r="O13" i="1"/>
  <c r="L14" i="1"/>
  <c r="T16" i="1"/>
  <c r="T24" i="1"/>
  <c r="T25" i="1"/>
  <c r="O17" i="1"/>
  <c r="L6" i="1"/>
  <c r="K4" i="1"/>
  <c r="J22" i="1"/>
  <c r="T7" i="1"/>
  <c r="R10" i="1"/>
  <c r="P3" i="1"/>
  <c r="O20" i="1"/>
  <c r="L26" i="1"/>
  <c r="K16" i="1"/>
  <c r="J24" i="1"/>
  <c r="P31" i="1"/>
  <c r="O33" i="1"/>
  <c r="L27" i="1"/>
  <c r="M27" i="1" s="1"/>
  <c r="S27" i="1" s="1"/>
  <c r="K32" i="1"/>
  <c r="J25" i="1"/>
  <c r="T30" i="1"/>
  <c r="P13" i="1"/>
  <c r="O37" i="1"/>
  <c r="T32" i="1"/>
  <c r="P33" i="1"/>
  <c r="K25" i="1"/>
  <c r="K19" i="1"/>
  <c r="J7" i="1"/>
  <c r="M7" i="1" s="1"/>
  <c r="S7" i="1" s="1"/>
  <c r="R3" i="1"/>
  <c r="P15" i="1"/>
  <c r="O8" i="1"/>
  <c r="L24" i="1"/>
  <c r="R31" i="1"/>
  <c r="P35" i="1"/>
  <c r="O34" i="1"/>
  <c r="L25" i="1"/>
  <c r="K36" i="1"/>
  <c r="J30" i="1"/>
  <c r="R13" i="1"/>
  <c r="P29" i="1"/>
  <c r="O14" i="1"/>
  <c r="L4" i="1"/>
  <c r="T9" i="1"/>
  <c r="L16" i="1"/>
  <c r="K24" i="1"/>
  <c r="T21" i="1"/>
  <c r="L32" i="1"/>
  <c r="T28" i="1"/>
  <c r="P37" i="1"/>
  <c r="P11" i="1"/>
  <c r="O12" i="1"/>
  <c r="L22" i="1"/>
  <c r="R17" i="1"/>
  <c r="P12" i="1"/>
  <c r="O6" i="1"/>
  <c r="L19" i="1"/>
  <c r="K7" i="1"/>
  <c r="J9" i="1"/>
  <c r="R20" i="1"/>
  <c r="P8" i="1"/>
  <c r="O26" i="1"/>
  <c r="J21" i="1"/>
  <c r="R33" i="1"/>
  <c r="P34" i="1"/>
  <c r="O27" i="1"/>
  <c r="L36" i="1"/>
  <c r="K30" i="1"/>
  <c r="J28" i="1"/>
  <c r="M28" i="1" s="1"/>
  <c r="S28" i="1" s="1"/>
  <c r="R37" i="1"/>
  <c r="P14" i="1"/>
  <c r="O4" i="1"/>
  <c r="O32" i="1"/>
  <c r="L21" i="1"/>
  <c r="T33" i="1"/>
  <c r="T37" i="1"/>
  <c r="T4" i="1"/>
  <c r="T17" i="1"/>
  <c r="O22" i="1"/>
  <c r="O24" i="1"/>
  <c r="P32" i="1"/>
  <c r="J3" i="1"/>
  <c r="M3" i="1" s="1"/>
  <c r="S3" i="1" s="1"/>
  <c r="T15" i="1"/>
  <c r="J31" i="1"/>
  <c r="M31" i="1" s="1"/>
  <c r="S31" i="1" s="1"/>
  <c r="T35" i="1"/>
  <c r="P25" i="1"/>
  <c r="J13" i="1"/>
  <c r="M13" i="1" s="1"/>
  <c r="S13" i="1" s="1"/>
  <c r="T29" i="1"/>
  <c r="T3" i="1"/>
  <c r="O16" i="1"/>
  <c r="P16" i="1"/>
  <c r="P24" i="1"/>
  <c r="J17" i="1"/>
  <c r="R4" i="1"/>
  <c r="K3" i="1"/>
  <c r="J20" i="1"/>
  <c r="M20" i="1" s="1"/>
  <c r="S20" i="1" s="1"/>
  <c r="K31" i="1"/>
  <c r="J33" i="1"/>
  <c r="M33" i="1" s="1"/>
  <c r="S33" i="1" s="1"/>
  <c r="K13" i="1"/>
  <c r="J37" i="1"/>
  <c r="T31" i="1"/>
  <c r="T13" i="1"/>
  <c r="L9" i="1"/>
  <c r="T20" i="1"/>
  <c r="T11" i="1"/>
  <c r="P22" i="1"/>
  <c r="M36" i="1" l="1"/>
  <c r="S36" i="1" s="1"/>
  <c r="M21" i="1"/>
  <c r="S21" i="1" s="1"/>
  <c r="M19" i="1"/>
  <c r="S19" i="1" s="1"/>
  <c r="M5" i="1"/>
  <c r="S5" i="1" s="1"/>
  <c r="M12" i="1"/>
  <c r="S12" i="1" s="1"/>
  <c r="M8" i="1"/>
  <c r="S8" i="1" s="1"/>
  <c r="M38" i="1"/>
  <c r="S38" i="1" s="1"/>
  <c r="M37" i="1"/>
  <c r="S37" i="1" s="1"/>
  <c r="M22" i="1"/>
  <c r="S22" i="1" s="1"/>
  <c r="M30" i="1"/>
  <c r="S30" i="1" s="1"/>
  <c r="M24" i="1"/>
  <c r="S24" i="1" s="1"/>
  <c r="M26" i="1"/>
  <c r="S26" i="1" s="1"/>
  <c r="M14" i="1"/>
  <c r="S14" i="1" s="1"/>
  <c r="M4" i="1"/>
  <c r="S4" i="1" s="1"/>
  <c r="L43" i="1"/>
  <c r="O43" i="1"/>
  <c r="M16" i="1"/>
  <c r="S16" i="1" s="1"/>
  <c r="P43" i="1"/>
  <c r="M9" i="1"/>
  <c r="S9" i="1" s="1"/>
  <c r="M25" i="1"/>
  <c r="S25" i="1" s="1"/>
  <c r="M32" i="1"/>
  <c r="S32" i="1" s="1"/>
  <c r="K43" i="1"/>
  <c r="M17" i="1"/>
  <c r="J43" i="1"/>
  <c r="T43" i="1"/>
  <c r="R43" i="1"/>
  <c r="M6" i="1"/>
  <c r="S6" i="1" s="1"/>
  <c r="S17" i="1" l="1"/>
  <c r="S43" i="1" s="1"/>
  <c r="M43" i="1"/>
</calcChain>
</file>

<file path=xl/comments1.xml><?xml version="1.0" encoding="utf-8"?>
<comments xmlns="http://schemas.openxmlformats.org/spreadsheetml/2006/main">
  <authors>
    <author>tc={F8042DFA-8EC3-44A6-83D5-B74D3E821474}</author>
    <author>tc={BF18784A-AB47-44D1-AF01-D36365A4E1DE}</author>
    <author>tc={9227938F-828D-4493-83AB-F88569BBF991}</author>
    <author>tc={DED03C75-B04C-43DE-A8F2-16D06DB1BD2C}</author>
    <author>tc={FDF6BDDB-224F-4CD3-8285-47B29FAF4915}</author>
    <author>tc={CAB364FA-227E-4CA4-9D3E-8B516E436842}</author>
    <author>tc={0C9EE412-3D4F-4AA1-AB99-36DEE4D44ACC}</author>
    <author>tc={D423C03D-B8D9-4065-A8DA-F8027DF678B4}</author>
    <author>tc={F162A4E3-CFF7-4A56-86D6-B81267727EBA}</author>
    <author>tc={00972879-1DD1-4842-8EA2-78BDF96EF7C8}</author>
    <author>tc={AE66D53C-AE92-4529-A5FE-143348409198}</author>
    <author>tc={3B755A9B-7CC7-4CDB-95B7-2DC3430C9B2F}</author>
    <author>tc={2A664295-218D-49B2-A439-EBB71C19F086}</author>
    <author>tc={11309027-21FA-4AA4-AA80-4C275DF353A9}</author>
    <author>tc={6E25AD0B-C719-408E-ACAF-3F5BDBCBAA64}</author>
    <author>tc={63844733-ED59-417C-947E-93FB8FD5418F}</author>
    <author>tc={A1649721-D1F0-4AB2-A891-E6661651B753}</author>
    <author>tc={3CE79C18-C92E-49B0-9139-D4F773425F53}</author>
    <author>tc={7858BE4B-5D69-464A-8AC8-12ACEEBE8CA8}</author>
    <author>tc={DED8BA80-38D8-44EA-9976-5439B2B5F7F0}</author>
    <author>tc={F3AF5146-331D-4B38-AE5C-0D62A48277A2}</author>
    <author>tc={2D92A7AD-8D57-469E-9B9B-468C50504226}</author>
    <author>tc={DEA157C8-AA04-486B-887B-AD66E901D026}</author>
    <author>tc={47D57FEB-B0D0-4181-9C2D-BA2595A34439}</author>
    <author>tc={EC020EB0-5DBC-4FD6-97FC-756CA010DF83}</author>
    <author>tc={E75FBCF9-C521-4F9C-BC60-9E625A8A4B34}</author>
    <author>tc={B1D7B2F8-8A09-4B43-ABF0-433593FA2929}</author>
    <author>tc={E66F9505-C136-4D94-B256-2E0E205D601E}</author>
    <author>tc={625A8932-850D-47C3-A77A-2CEDB699B1D1}</author>
    <author>tc={99D2D0A4-02AB-40DA-8CF0-D50FAFE2C5C1}</author>
  </authors>
  <commentList>
    <comment ref="H4" authorId="0" shapeId="0">
      <text>
        <r>
          <rPr>
            <sz val="10"/>
            <rFont val="Arial"/>
          </rPr>
          <t>[Threaded comment]
Your version of Excel allows you to read this threaded comment; however, any edits to it will get removed if the file is opened in a newer version of Excel. Learn more: https://go.microsoft.com/fwlink/?linkid=870924
Comment:
    Input the Model name and/or number of the unit you are quoting to meet this requirement.</t>
        </r>
      </text>
    </comment>
    <comment ref="H5" authorId="1" shapeId="0">
      <text>
        <r>
          <rPr>
            <sz val="10"/>
            <rFont val="Arial"/>
          </rPr>
          <t>[Threaded comment]
Your version of Excel allows you to read this threaded comment; however, any edits to it will get removed if the file is opened in a newer version of Excel. Learn more: https://go.microsoft.com/fwlink/?linkid=870924
Comment:
    Input the Model name and/or number of the unit you are quoting to meet this requirement.</t>
        </r>
      </text>
    </comment>
    <comment ref="H6" authorId="2" shapeId="0">
      <text>
        <r>
          <rPr>
            <sz val="10"/>
            <rFont val="Arial"/>
          </rPr>
          <t>[Threaded comment]
Your version of Excel allows you to read this threaded comment; however, any edits to it will get removed if the file is opened in a newer version of Excel. Learn more: https://go.microsoft.com/fwlink/?linkid=870924
Comment:
    Input the Model name and/or number of the unit you are quoting to meet this requirement.</t>
        </r>
      </text>
    </comment>
    <comment ref="H7" authorId="3" shapeId="0">
      <text>
        <r>
          <rPr>
            <sz val="10"/>
            <rFont val="Arial"/>
          </rPr>
          <t>[Threaded comment]
Your version of Excel allows you to read this threaded comment; however, any edits to it will get removed if the file is opened in a newer version of Excel. Learn more: https://go.microsoft.com/fwlink/?linkid=870924
Comment:
    Input the Model name and/or number of the unit you are quoting to meet this requirement.</t>
        </r>
      </text>
    </comment>
    <comment ref="H9" authorId="4" shapeId="0">
      <text>
        <r>
          <rPr>
            <sz val="10"/>
            <rFont val="Arial"/>
          </rPr>
          <t>[Threaded comment]
Your version of Excel allows you to read this threaded comment; however, any edits to it will get removed if the file is opened in a newer version of Excel. Learn more: https://go.microsoft.com/fwlink/?linkid=870924
Comment:
    Input the Model name and/or number of the unit you are quoting to meet this requirement.</t>
        </r>
      </text>
    </comment>
    <comment ref="H11" authorId="5" shapeId="0">
      <text>
        <r>
          <rPr>
            <sz val="10"/>
            <rFont val="Arial"/>
          </rPr>
          <t>[Threaded comment]
Your version of Excel allows you to read this threaded comment; however, any edits to it will get removed if the file is opened in a newer version of Excel. Learn more: https://go.microsoft.com/fwlink/?linkid=870924
Comment:
    Input the Model name and/or number of the unit you are quoting to meet this requirement.</t>
        </r>
      </text>
    </comment>
    <comment ref="H12" authorId="6" shapeId="0">
      <text>
        <r>
          <rPr>
            <sz val="10"/>
            <rFont val="Arial"/>
          </rPr>
          <t>[Threaded comment]
Your version of Excel allows you to read this threaded comment; however, any edits to it will get removed if the file is opened in a newer version of Excel. Learn more: https://go.microsoft.com/fwlink/?linkid=870924
Comment:
    Input the Model name and/or number of the unit you are quoting to meet this requirement.</t>
        </r>
      </text>
    </comment>
    <comment ref="H13" authorId="7" shapeId="0">
      <text>
        <r>
          <rPr>
            <sz val="10"/>
            <rFont val="Arial"/>
          </rPr>
          <t>[Threaded comment]
Your version of Excel allows you to read this threaded comment; however, any edits to it will get removed if the file is opened in a newer version of Excel. Learn more: https://go.microsoft.com/fwlink/?linkid=870924
Comment:
    Input the Model name and/or number of the unit you are quoting to meet this requirement.</t>
        </r>
      </text>
    </comment>
    <comment ref="A51" authorId="8" shapeId="0">
      <text>
        <r>
          <rPr>
            <sz val="10"/>
            <rFont val="Arial"/>
          </rPr>
          <t>[Threaded comment]
Your version of Excel allows you to read this threaded comment; however, any edits to it will get removed if the file is opened in a newer version of Excel. Learn more: https://go.microsoft.com/fwlink/?linkid=870924
Comment:
    Hardware, software, licensing, gateways, etc. that vary based on the number and size of locations.</t>
        </r>
      </text>
    </comment>
    <comment ref="G51" authorId="9" shapeId="0">
      <text>
        <r>
          <rPr>
            <sz val="10"/>
            <rFont val="Arial"/>
          </rPr>
          <t>[Threaded comment]
Your version of Excel allows you to read this threaded comment; however, any edits to it will get removed if the file is opened in a newer version of Excel. Learn more: https://go.microsoft.com/fwlink/?linkid=870924
Comment:
    Do not include pricing in this section if it is already priced elsewhere in the spreadsheet.</t>
        </r>
      </text>
    </comment>
    <comment ref="D88" authorId="10" shapeId="0">
      <text>
        <r>
          <rPr>
            <sz val="10"/>
            <rFont val="Arial"/>
          </rPr>
          <t>[Threaded comment]
Your version of Excel allows you to read this threaded comment; however, any edits to it will get removed if the file is opened in a newer version of Excel. Learn more: https://go.microsoft.com/fwlink/?linkid=870924
Comment:
    Vendor must respond whether each element is included in the Solution platform.  If it is included in their platform, they must also provide pricing in Column F - see additional note.  If it is not included, the spreadsheet will use the Customer provided cost for the item from Column E.</t>
        </r>
      </text>
    </comment>
    <comment ref="E88" authorId="11" shapeId="0">
      <text>
        <r>
          <rPr>
            <sz val="10"/>
            <rFont val="Arial"/>
          </rPr>
          <t>[Threaded comment]
Your version of Excel allows you to read this threaded comment; however, any edits to it will get removed if the file is opened in a newer version of Excel. Learn more: https://go.microsoft.com/fwlink/?linkid=870924
Comment:
    This is an estimate (or current actual) cost of the service, if Customer must provide each service because Solution does not include the item.  Examples would be Premise solutions where Customer contracts seperately for SIP/PSTN/LD or Cloud solutions which require Customer to "Bring Your Own Telco" (BYOT).</t>
        </r>
      </text>
    </comment>
    <comment ref="F88" authorId="12" shapeId="0">
      <text>
        <r>
          <rPr>
            <sz val="10"/>
            <rFont val="Arial"/>
          </rPr>
          <t>[Threaded comment]
Your version of Excel allows you to read this threaded comment; however, any edits to it will get removed if the file is opened in a newer version of Excel. Learn more: https://go.microsoft.com/fwlink/?linkid=870924
Comment:
    Vendor should replace with their cost per quantity if it is provided in their Solution.  $0 can be entered if it is included at no additional cost, otherwise the cost per month per unit should be noted.</t>
        </r>
      </text>
    </comment>
    <comment ref="G88" authorId="13" shapeId="0">
      <text>
        <r>
          <rPr>
            <sz val="10"/>
            <rFont val="Arial"/>
          </rPr>
          <t>[Threaded comment]
Your version of Excel allows you to read this threaded comment; however, any edits to it will get removed if the file is opened in a newer version of Excel. Learn more: https://go.microsoft.com/fwlink/?linkid=870924
Comment:
    Vendors should retain the formula, or replace it with their quoted Annual cost times the number of years from the TCO Basis in K1 to provide the same service.</t>
        </r>
      </text>
    </comment>
    <comment ref="G89" authorId="14" shapeId="0">
      <text>
        <r>
          <rPr>
            <sz val="10"/>
            <rFont val="Arial"/>
          </rPr>
          <t>[Threaded comment]
Your version of Excel allows you to read this threaded comment; however, any edits to it will get removed if the file is opened in a newer version of Excel. Learn more: https://go.microsoft.com/fwlink/?linkid=870924
Comment:
    This cell is calculated based on the Vendor providing the Telco Charges, or Customer providing the Telco Charges, based on Vendor's response in Column D.</t>
        </r>
      </text>
    </comment>
    <comment ref="A90" authorId="15" shapeId="0">
      <text>
        <r>
          <rPr>
            <sz val="10"/>
            <rFont val="Arial"/>
          </rPr>
          <t>[Threaded comment]
Your version of Excel allows you to read this threaded comment; however, any edits to it will get removed if the file is opened in a newer version of Excel. Learn more: https://go.microsoft.com/fwlink/?linkid=870924
Comment:
    For Premise solutions, this should be the SIP trunks or PRI circuits to land the # of PSTN calls shown to Customer at Primary and DR Data Center.  
For Cloud solutions, this should be the dedicated circuits to connect Customer Primary and DR locations to the Cloud provider for call control and voice traffic with QoS.</t>
        </r>
      </text>
    </comment>
    <comment ref="G90" authorId="16" shapeId="0">
      <text>
        <r>
          <rPr>
            <sz val="10"/>
            <rFont val="Arial"/>
          </rPr>
          <t>[Threaded comment]
Your version of Excel allows you to read this threaded comment; however, any edits to it will get removed if the file is opened in a newer version of Excel. Learn more: https://go.microsoft.com/fwlink/?linkid=870924
Comment:
    This cell is calculated based on the Vendor providing the Telco Charges, or Customer providing the Telco Charges, based on Vendor's response in Column D.</t>
        </r>
      </text>
    </comment>
    <comment ref="G91" authorId="17" shapeId="0">
      <text>
        <r>
          <rPr>
            <sz val="10"/>
            <rFont val="Arial"/>
          </rPr>
          <t>[Threaded comment]
Your version of Excel allows you to read this threaded comment; however, any edits to it will get removed if the file is opened in a newer version of Excel. Learn more: https://go.microsoft.com/fwlink/?linkid=870924
Comment:
    This cell is calculated based on the Vendor providing the Telco Charges, or Customer providing the Telco Charges, based on Vendor's response in Column D.</t>
        </r>
      </text>
    </comment>
    <comment ref="G92" authorId="18" shapeId="0">
      <text>
        <r>
          <rPr>
            <sz val="10"/>
            <rFont val="Arial"/>
          </rPr>
          <t>[Threaded comment]
Your version of Excel allows you to read this threaded comment; however, any edits to it will get removed if the file is opened in a newer version of Excel. Learn more: https://go.microsoft.com/fwlink/?linkid=870924
Comment:
    This cell is calculated based on the Vendor providing the Telco Charges, or Customer providing the Telco Charges, based on Vendor's response in Column D.</t>
        </r>
      </text>
    </comment>
    <comment ref="G93" authorId="19" shapeId="0">
      <text>
        <r>
          <rPr>
            <sz val="10"/>
            <rFont val="Arial"/>
          </rPr>
          <t>[Threaded comment]
Your version of Excel allows you to read this threaded comment; however, any edits to it will get removed if the file is opened in a newer version of Excel. Learn more: https://go.microsoft.com/fwlink/?linkid=870924
Comment:
    This cell is calculated based on the Vendor providing the Telco Charges, or Customer providing the Telco Charges, based on Vendor's response in Column D.</t>
        </r>
      </text>
    </comment>
    <comment ref="G94" authorId="20" shapeId="0">
      <text>
        <r>
          <rPr>
            <sz val="10"/>
            <rFont val="Arial"/>
          </rPr>
          <t>[Threaded comment]
Your version of Excel allows you to read this threaded comment; however, any edits to it will get removed if the file is opened in a newer version of Excel. Learn more: https://go.microsoft.com/fwlink/?linkid=870924
Comment:
    This cell is calculated based on the Vendor providing the Telco Charges, or Customer providing the Telco Charges, based on Vendor's response in Column D.</t>
        </r>
      </text>
    </comment>
    <comment ref="G95" authorId="21" shapeId="0">
      <text>
        <r>
          <rPr>
            <sz val="10"/>
            <rFont val="Arial"/>
          </rPr>
          <t>[Threaded comment]
Your version of Excel allows you to read this threaded comment; however, any edits to it will get removed if the file is opened in a newer version of Excel. Learn more: https://go.microsoft.com/fwlink/?linkid=870924
Comment:
    This cell is calculated based on the Vendor providing the Telco Charges, or Customer providing the Telco Charges, based on Vendor's response in Column D.</t>
        </r>
      </text>
    </comment>
    <comment ref="A96" authorId="22" shapeId="0">
      <text>
        <r>
          <rPr>
            <sz val="10"/>
            <rFont val="Arial"/>
          </rPr>
          <t>[Threaded comment]
Your version of Excel allows you to read this threaded comment; however, any edits to it will get removed if the file is opened in a newer version of Excel. Learn more: https://go.microsoft.com/fwlink/?linkid=870924
Comment:
    This total is already included in the total Local/Long Distance/Toll Free counts, but provided for CCaaS providers that charge per usage instead of by license.</t>
        </r>
      </text>
    </comment>
    <comment ref="G96" authorId="23" shapeId="0">
      <text>
        <r>
          <rPr>
            <sz val="10"/>
            <rFont val="Arial"/>
          </rPr>
          <t>[Threaded comment]
Your version of Excel allows you to read this threaded comment; however, any edits to it will get removed if the file is opened in a newer version of Excel. Learn more: https://go.microsoft.com/fwlink/?linkid=870924
Comment:
    This cell is calculated based on the Vendor providing the Telco Charges, or Customer providing the Telco Charges, based on Vendor's response in Column D.</t>
        </r>
      </text>
    </comment>
    <comment ref="G97" authorId="24" shapeId="0">
      <text>
        <r>
          <rPr>
            <sz val="10"/>
            <rFont val="Arial"/>
          </rPr>
          <t>[Threaded comment]
Your version of Excel allows you to read this threaded comment; however, any edits to it will get removed if the file is opened in a newer version of Excel. Learn more: https://go.microsoft.com/fwlink/?linkid=870924
Comment:
    This cell is calculated based on the Vendor providing the Telco Charges, or Customer providing the Telco Charges, based on Vendor's response in Column D.</t>
        </r>
      </text>
    </comment>
    <comment ref="G98" authorId="25" shapeId="0">
      <text>
        <r>
          <rPr>
            <sz val="10"/>
            <rFont val="Arial"/>
          </rPr>
          <t>[Threaded comment]
Your version of Excel allows you to read this threaded comment; however, any edits to it will get removed if the file is opened in a newer version of Excel. Learn more: https://go.microsoft.com/fwlink/?linkid=870924
Comment:
    This cell is calculated based on the Vendor providing the Telco Charges, or Customer providing the Telco Charges, based on Vendor's response in Column D.</t>
        </r>
      </text>
    </comment>
    <comment ref="G99" authorId="26" shapeId="0">
      <text>
        <r>
          <rPr>
            <sz val="10"/>
            <rFont val="Arial"/>
          </rPr>
          <t>[Threaded comment]
Your version of Excel allows you to read this threaded comment; however, any edits to it will get removed if the file is opened in a newer version of Excel. Learn more: https://go.microsoft.com/fwlink/?linkid=870924
Comment:
    This cell is calculated based on the Vendor providing the Telco Charges, or Customer providing the Telco Charges, based on Vendor's response in Column D.</t>
        </r>
      </text>
    </comment>
    <comment ref="J101" authorId="27" shapeId="0">
      <text>
        <r>
          <rPr>
            <sz val="10"/>
            <rFont val="Arial"/>
          </rPr>
          <t>[Threaded comment]
Your version of Excel allows you to read this threaded comment; however, any edits to it will get removed if the file is opened in a newer version of Excel. Learn more: https://go.microsoft.com/fwlink/?linkid=870924
Comment:
    Provide a summary of the discount percentage from list that is being provided in your quote.  If the discount varies by types, please differentiate where indicated.  Customer understands that discount percentages are not directly comparable between manufacturers, and different vendors have various strategies regarding discount and professional services revenue.  Vendors will not be penalized based on a particular discount percentage – the solutions will be evaluated based on compliance and Total Cost of Ownership as described. 
Further details are available in the RFP Word document.</t>
        </r>
      </text>
    </comment>
    <comment ref="K101" authorId="28" shapeId="0">
      <text>
        <r>
          <rPr>
            <sz val="10"/>
            <rFont val="Arial"/>
          </rPr>
          <t>[Threaded comment]
Your version of Excel allows you to read this threaded comment; however, any edits to it will get removed if the file is opened in a newer version of Excel. Learn more: https://go.microsoft.com/fwlink/?linkid=870924
Comment:
    This is the discount that the RFP response is offered at, and at which Add/Deletes will take place, prior to Cutover.</t>
        </r>
      </text>
    </comment>
    <comment ref="L101" authorId="29" shapeId="0">
      <text>
        <r>
          <rPr>
            <sz val="10"/>
            <rFont val="Arial"/>
          </rPr>
          <t>[Threaded comment]
Your version of Excel allows you to read this threaded comment; however, any edits to it will get removed if the file is opened in a newer version of Excel. Learn more: https://go.microsoft.com/fwlink/?linkid=870924
Comment:
    This is the discount that will be extended by the Vendor, Service Provider and the Manufacturer while Customer remains a maintenance customer, and for at least the 5 years after Cutover.</t>
        </r>
      </text>
    </comment>
  </commentList>
</comments>
</file>

<file path=xl/comments2.xml><?xml version="1.0" encoding="utf-8"?>
<comments xmlns="http://schemas.openxmlformats.org/spreadsheetml/2006/main">
  <authors>
    <author>Nicolas Olivares</author>
  </authors>
  <commentList>
    <comment ref="C3" authorId="0" shapeId="0">
      <text>
        <r>
          <rPr>
            <sz val="9"/>
            <color indexed="81"/>
            <rFont val="Tahoma"/>
            <family val="2"/>
          </rPr>
          <t>See Explanation of Compliance Requirements at bottom of spreadsheet.</t>
        </r>
      </text>
    </comment>
    <comment ref="D3" authorId="0" shapeId="0">
      <text>
        <r>
          <rPr>
            <sz val="9"/>
            <color indexed="81"/>
            <rFont val="Tahoma"/>
            <family val="2"/>
          </rPr>
          <t>See Explanation of Compliance Definitions at bottom of spreadsheet.</t>
        </r>
      </text>
    </comment>
    <comment ref="E3" authorId="0" shapeId="0">
      <text>
        <r>
          <rPr>
            <b/>
            <sz val="9"/>
            <color indexed="81"/>
            <rFont val="Tahoma"/>
            <family val="2"/>
          </rPr>
          <t>Nicolas Olivares:</t>
        </r>
        <r>
          <rPr>
            <sz val="9"/>
            <color indexed="81"/>
            <rFont val="Tahoma"/>
            <family val="2"/>
          </rPr>
          <t xml:space="preserve">
Notes only required in cases of non-compliance or partial compliance.  Otherwise vendor responses will not be read in detail for compliant items.
</t>
        </r>
      </text>
    </comment>
    <comment ref="F3" authorId="0" shapeId="0">
      <text>
        <r>
          <rPr>
            <sz val="9"/>
            <color indexed="81"/>
            <rFont val="Tahoma"/>
            <family val="2"/>
          </rPr>
          <t>% based on Vendor response.</t>
        </r>
      </text>
    </comment>
    <comment ref="G3" authorId="0" shapeId="0">
      <text>
        <r>
          <rPr>
            <sz val="9"/>
            <color indexed="81"/>
            <rFont val="Tahoma"/>
            <family val="2"/>
          </rPr>
          <t>Calculated based on Vendor response X Weighting of the requirement based on it's importance.</t>
        </r>
      </text>
    </comment>
    <comment ref="I3" authorId="0" shapeId="0">
      <text>
        <r>
          <rPr>
            <sz val="9"/>
            <color indexed="81"/>
            <rFont val="Tahoma"/>
            <family val="2"/>
          </rPr>
          <t>See Explanation of Compliance Requirements at bottom of spreadsheet.</t>
        </r>
      </text>
    </comment>
    <comment ref="J3" authorId="0" shapeId="0">
      <text>
        <r>
          <rPr>
            <sz val="9"/>
            <color indexed="81"/>
            <rFont val="Tahoma"/>
            <family val="2"/>
          </rPr>
          <t>See Explanation of Compliance Requirements at bottom of spreadsheet.</t>
        </r>
      </text>
    </comment>
    <comment ref="K3" authorId="0" shapeId="0">
      <text>
        <r>
          <rPr>
            <sz val="9"/>
            <color indexed="81"/>
            <rFont val="Tahoma"/>
            <family val="2"/>
          </rPr>
          <t>See Explanation of Compliance Requirements at bottom of spreadsheet.</t>
        </r>
      </text>
    </comment>
    <comment ref="L3" authorId="0" shapeId="0">
      <text>
        <r>
          <rPr>
            <sz val="9"/>
            <color indexed="81"/>
            <rFont val="Tahoma"/>
            <family val="2"/>
          </rPr>
          <t>See Explanation of Compliance Requirements at bottom of spreadsheet.</t>
        </r>
      </text>
    </comment>
    <comment ref="M3" authorId="0" shapeId="0">
      <text>
        <r>
          <rPr>
            <sz val="9"/>
            <color indexed="81"/>
            <rFont val="Tahoma"/>
            <family val="2"/>
          </rPr>
          <t>See Explanation of Compliance Requirements at bottom of spreadsheet.</t>
        </r>
      </text>
    </comment>
    <comment ref="O3" authorId="0" shapeId="0">
      <text>
        <r>
          <rPr>
            <sz val="9"/>
            <color indexed="81"/>
            <rFont val="Tahoma"/>
            <family val="2"/>
          </rPr>
          <t>Based on the importance or mandatory nature of the requirement.</t>
        </r>
      </text>
    </comment>
    <comment ref="A32" authorId="0" shapeId="0">
      <text>
        <r>
          <rPr>
            <sz val="9"/>
            <color indexed="81"/>
            <rFont val="Tahoma"/>
            <family val="2"/>
          </rPr>
          <t>Only fill in this section if you are quoting a Premise Solution.  Scores will be ignored if you are quoting a Cloud Solution.</t>
        </r>
      </text>
    </comment>
    <comment ref="A41" authorId="0" shapeId="0">
      <text>
        <r>
          <rPr>
            <sz val="9"/>
            <color indexed="81"/>
            <rFont val="Tahoma"/>
            <family val="2"/>
          </rPr>
          <t>Only fill in this section if you are quoting a Cloud Solution.  Scores will be ignored if you are quoting a Premise Solution.</t>
        </r>
      </text>
    </comment>
  </commentList>
</comments>
</file>

<file path=xl/sharedStrings.xml><?xml version="1.0" encoding="utf-8"?>
<sst xmlns="http://schemas.openxmlformats.org/spreadsheetml/2006/main" count="1636" uniqueCount="665">
  <si>
    <t>Index</t>
  </si>
  <si>
    <t>School</t>
  </si>
  <si>
    <t>Address</t>
  </si>
  <si>
    <t>Main Number</t>
  </si>
  <si>
    <t>Phone System</t>
  </si>
  <si>
    <t>School Type</t>
  </si>
  <si>
    <t>Number of Classrooms</t>
  </si>
  <si>
    <t>School Size</t>
  </si>
  <si>
    <t>Classroom Phones</t>
  </si>
  <si>
    <t>Office Phones</t>
  </si>
  <si>
    <t>Front Office Phones with DSS Module</t>
  </si>
  <si>
    <t>Misc Phones</t>
  </si>
  <si>
    <t>Total Phones</t>
  </si>
  <si>
    <t>Classroom Speakers</t>
  </si>
  <si>
    <t>Additional Speakers</t>
  </si>
  <si>
    <t>Outdoor Horn Speakers</t>
  </si>
  <si>
    <t>Classroom Clocks</t>
  </si>
  <si>
    <t>Additional Clocks</t>
  </si>
  <si>
    <t># Analog Stations</t>
  </si>
  <si>
    <t>Number of Analog lines for Survivability</t>
  </si>
  <si>
    <t>Wall Mounts</t>
  </si>
  <si>
    <t>Preschool</t>
  </si>
  <si>
    <t>Pleasant View School</t>
  </si>
  <si>
    <t>50 Obadiah Brown Road</t>
  </si>
  <si>
    <t>(401) 456-9325</t>
  </si>
  <si>
    <t>NEC Electra Elite 192</t>
  </si>
  <si>
    <t>Lillian Feinstein Elem. School @ Sackett St</t>
  </si>
  <si>
    <t>159 Sackett Street</t>
  </si>
  <si>
    <t>(401) 456-9407</t>
  </si>
  <si>
    <t>Mary E. Fogarty Elementary School</t>
  </si>
  <si>
    <t>199 Oxford Street</t>
  </si>
  <si>
    <t>(401) 456-9381</t>
  </si>
  <si>
    <t>NEC Electra Professional Level II</t>
  </si>
  <si>
    <t>Elementary Schools</t>
  </si>
  <si>
    <t>Webster Avenue School</t>
  </si>
  <si>
    <t>191 Webster Avenue</t>
  </si>
  <si>
    <t>(401) 456-9414</t>
  </si>
  <si>
    <t>NEC 9100</t>
  </si>
  <si>
    <t>Elementory School</t>
  </si>
  <si>
    <t>Alan Shawn Feinstein Elementary School</t>
  </si>
  <si>
    <t>1450 Broad Street</t>
  </si>
  <si>
    <t>(401) 456-9367</t>
  </si>
  <si>
    <t>Asa Messer Elementary School</t>
  </si>
  <si>
    <t>1655 Westminster Street</t>
  </si>
  <si>
    <t>(401) 456-9401</t>
  </si>
  <si>
    <t>NEC Electra 120</t>
  </si>
  <si>
    <t>Harry Kizirian Elementary School</t>
  </si>
  <si>
    <t>60 Camden Avenue</t>
  </si>
  <si>
    <t>(401) 456-9369</t>
  </si>
  <si>
    <t>Willliam D'Abate Elementary School</t>
  </si>
  <si>
    <t>60 Kossuth Street</t>
  </si>
  <si>
    <t>(401) 456-9416</t>
  </si>
  <si>
    <t>Robert F. Kennedy School</t>
  </si>
  <si>
    <t>195 Nelson Street</t>
  </si>
  <si>
    <t>(401) 456-9403</t>
  </si>
  <si>
    <t>Frank Spaziano Elementary School</t>
  </si>
  <si>
    <t>85 Laurel Hill Avenue</t>
  </si>
  <si>
    <t>(401) 456-9389</t>
  </si>
  <si>
    <t>NEC Electra</t>
  </si>
  <si>
    <t>Dr. Martin Luther King, Jr. School</t>
  </si>
  <si>
    <t>35 Camp Street</t>
  </si>
  <si>
    <t>(401) 456-9398</t>
  </si>
  <si>
    <t>NEC 8100 (digital)</t>
  </si>
  <si>
    <t>Reservoir Avenue School</t>
  </si>
  <si>
    <t>156 Reservoir Avenue</t>
  </si>
  <si>
    <t>(401) 456-9406</t>
  </si>
  <si>
    <t>George J. West Elementary School</t>
  </si>
  <si>
    <t>145 Beaufort Street</t>
  </si>
  <si>
    <t>(401) 456-9337</t>
  </si>
  <si>
    <t>Veazie Street School</t>
  </si>
  <si>
    <t>211 Veazie Street</t>
  </si>
  <si>
    <t>(401) 453-8601</t>
  </si>
  <si>
    <t>Nortel Norstar Compact ICS</t>
  </si>
  <si>
    <t>Vartan Gregorian Elementary School</t>
  </si>
  <si>
    <t>455 Wickenden Street</t>
  </si>
  <si>
    <t>(401) 456-9377</t>
  </si>
  <si>
    <t>Carl G. Lauro Elementary School</t>
  </si>
  <si>
    <t>99 Kenyon Street</t>
  </si>
  <si>
    <t>(401) 456-9391</t>
  </si>
  <si>
    <t>Robert L. Bailey, IV Elementary School</t>
  </si>
  <si>
    <t>65 Gordon Avenue</t>
  </si>
  <si>
    <t>(401) 456-1735</t>
  </si>
  <si>
    <t>Comdial DXP</t>
  </si>
  <si>
    <t>222 Dabol Street</t>
  </si>
  <si>
    <t>(401) 278-0504</t>
  </si>
  <si>
    <t>The Sergeant Cornel Young Jr. &amp; Charlotte Woods Elementary School</t>
  </si>
  <si>
    <t>674 Prairie Avenue</t>
  </si>
  <si>
    <t>(401) 278-0515</t>
  </si>
  <si>
    <t>Anthony Carnevale Elementary School</t>
  </si>
  <si>
    <t>50 Springfield Street</t>
  </si>
  <si>
    <t>(401) 278-0554</t>
  </si>
  <si>
    <t>Leviton Dual Language Elementary School</t>
  </si>
  <si>
    <t>65 Greenwich Street</t>
  </si>
  <si>
    <t>(401) 278-2872</t>
  </si>
  <si>
    <t>Middle School</t>
  </si>
  <si>
    <t>Nathan Bishop Middle School</t>
  </si>
  <si>
    <t>101 Sessions Street</t>
  </si>
  <si>
    <t>(401) 456-9344</t>
  </si>
  <si>
    <t>Cisco 4321 Gateway</t>
  </si>
  <si>
    <t>Nathanael Greene Middle School</t>
  </si>
  <si>
    <t>721 Chalkstone Avenue</t>
  </si>
  <si>
    <t>(401) 456-9347</t>
  </si>
  <si>
    <t>Roger Williams Middle School</t>
  </si>
  <si>
    <t>278 Thurbers Avenue</t>
  </si>
  <si>
    <t>(401) 456-9355</t>
  </si>
  <si>
    <t>Gilbert Stuart Middle School</t>
  </si>
  <si>
    <t>188 Princeton Avenue</t>
  </si>
  <si>
    <t>(401) 456-9341</t>
  </si>
  <si>
    <t>Esek Hopkins Middle School</t>
  </si>
  <si>
    <t>480 Charles Street</t>
  </si>
  <si>
    <t>(401) 456-9203</t>
  </si>
  <si>
    <t>Gov. Christopher &amp; Lola DelSesto Middle School</t>
  </si>
  <si>
    <t>152 Springfield Street</t>
  </si>
  <si>
    <t>(401) 278-0527</t>
  </si>
  <si>
    <t>West Broadway Middle School</t>
  </si>
  <si>
    <t>29 Bainbridge Avenue</t>
  </si>
  <si>
    <t>(401) 456-1733</t>
  </si>
  <si>
    <t>High School</t>
  </si>
  <si>
    <t>Central High School</t>
  </si>
  <si>
    <t>70 Fricker Street</t>
  </si>
  <si>
    <t>(401) 456-9111</t>
  </si>
  <si>
    <t>Classical High School</t>
  </si>
  <si>
    <t>770 Westminster Street</t>
  </si>
  <si>
    <t>(401) 456-9145</t>
  </si>
  <si>
    <t>Providence Career &amp; Technical Academy</t>
  </si>
  <si>
    <t>41 Fricker Street</t>
  </si>
  <si>
    <t>(401) 456-9136</t>
  </si>
  <si>
    <t>Mount Pleasant High School</t>
  </si>
  <si>
    <t>434 Mount Pleasant Avenue</t>
  </si>
  <si>
    <t>(401) 456-9181</t>
  </si>
  <si>
    <t>The William B. Cooley, Sr. High School and The Providence Academy of International Studies (High School) at The Juanita Sanchez Complex</t>
  </si>
  <si>
    <t>182 Thurbers Avenue</t>
  </si>
  <si>
    <t>(401) 456-1781</t>
  </si>
  <si>
    <t>E-Cubed Academy</t>
  </si>
  <si>
    <t>812 Branch Avenue</t>
  </si>
  <si>
    <t>(401) 456-0694</t>
  </si>
  <si>
    <t>Hope High School</t>
  </si>
  <si>
    <t>324 Hope Street</t>
  </si>
  <si>
    <t>(401) 456-9161</t>
  </si>
  <si>
    <t xml:space="preserve">NEC Electra </t>
  </si>
  <si>
    <t>Dr. Jorge Alvarez High School</t>
  </si>
  <si>
    <t>375 Adelaide Ave</t>
  </si>
  <si>
    <t>(401) 456-0676</t>
  </si>
  <si>
    <t>360 High School</t>
  </si>
  <si>
    <t>(401) 274-4603</t>
  </si>
  <si>
    <t>Totals</t>
  </si>
  <si>
    <t>Row Labels</t>
  </si>
  <si>
    <t>Count of School Size</t>
  </si>
  <si>
    <t>Sum of Front Office Phones with DSS Module</t>
  </si>
  <si>
    <t>Sum of Classroom Phones</t>
  </si>
  <si>
    <t>Sum of Office Phones</t>
  </si>
  <si>
    <t>Sum of Misc Phones</t>
  </si>
  <si>
    <t>Sum of Classroom Speakers</t>
  </si>
  <si>
    <t>Sum of Additional Speakers</t>
  </si>
  <si>
    <t>Sum of Outdoor Horn Speakers</t>
  </si>
  <si>
    <t>Sum of Classroom Clocks</t>
  </si>
  <si>
    <t>Sum of Additional Clocks</t>
  </si>
  <si>
    <t>Sum of # Analog Stations</t>
  </si>
  <si>
    <t>Sum of Number of Analog lines for Survivability</t>
  </si>
  <si>
    <t>Count of Wall Mounts</t>
  </si>
  <si>
    <t>Large School</t>
  </si>
  <si>
    <t>Medium School</t>
  </si>
  <si>
    <t>Small School</t>
  </si>
  <si>
    <t>Grand Total</t>
  </si>
  <si>
    <t>Schedule A Pricing Worksheet</t>
  </si>
  <si>
    <t>Total Cost of Ownership (TCO) Basis 
(number of ARC Years for formulas):</t>
  </si>
  <si>
    <t>Unified Communications and Total User Counts</t>
  </si>
  <si>
    <t>Count</t>
  </si>
  <si>
    <t>Monthly Recurring Charge Each</t>
  </si>
  <si>
    <t>Non-Recurring Costs total</t>
  </si>
  <si>
    <t>Professional Services</t>
  </si>
  <si>
    <t>Annual Recurring Charges (ARC)</t>
  </si>
  <si>
    <t>Notes</t>
  </si>
  <si>
    <t>Fill in cells (in blue) requesting Input, as needed, to explain the response</t>
  </si>
  <si>
    <t>Limited use Classroom VoIP phone with display</t>
  </si>
  <si>
    <t>Input</t>
  </si>
  <si>
    <t>input</t>
  </si>
  <si>
    <t>Fill in all cells (in green) requesting Pricing.</t>
  </si>
  <si>
    <t>Office VoIP Phones with voicemail</t>
  </si>
  <si>
    <t>Miscellaneous VoIP Phones with voicemail</t>
  </si>
  <si>
    <t>Survivable Gateway</t>
  </si>
  <si>
    <t>School Main Answering Point with Busy Lamp Field Button Expansion Module</t>
  </si>
  <si>
    <t>Total School User Stations</t>
  </si>
  <si>
    <r>
      <t>New VoIP full duplex conference phone required</t>
    </r>
    <r>
      <rPr>
        <sz val="9"/>
        <rFont val="Calibri"/>
        <family val="2"/>
      </rPr>
      <t xml:space="preserve"> (Polycom or equivalent) </t>
    </r>
    <r>
      <rPr>
        <sz val="10"/>
        <rFont val="Calibri"/>
        <family val="2"/>
        <scheme val="minor"/>
      </rPr>
      <t>(Option, per unit cost)</t>
    </r>
  </si>
  <si>
    <t>New VoIP full duplex conference phone with external extended microphones (Option, per unit cost)</t>
  </si>
  <si>
    <t>Total Additional Stations (No Voicemail)</t>
  </si>
  <si>
    <t>Total Contact Center Named Users (from below)</t>
  </si>
  <si>
    <t>Total VoIP Stations</t>
  </si>
  <si>
    <t>Analog phones - Courtesy phones, Common Area, Cordless, Elevator, Alarm, Red/Blue emergency call phones</t>
  </si>
  <si>
    <t>Paging Integration - 1 per school</t>
  </si>
  <si>
    <t>Total Analog Ports (No VM)</t>
  </si>
  <si>
    <t>Users with Mobility features for Smartphone Softphone, if not included in standard UC license - Option per unit cost</t>
  </si>
  <si>
    <t>SMS texting - Option for UC from their DID number, per user</t>
  </si>
  <si>
    <t>Fax Mail - Option</t>
  </si>
  <si>
    <t>Clocks and Bells</t>
  </si>
  <si>
    <t>Central Clock Controller (If Needed)</t>
  </si>
  <si>
    <t>School Clock Controller</t>
  </si>
  <si>
    <t>Redundant School Controller (Option, if available)</t>
  </si>
  <si>
    <t>Administration Application Central</t>
  </si>
  <si>
    <t>Administration Application Per School, If Needed</t>
  </si>
  <si>
    <t>Classroom Clocks, as defined in RFP</t>
  </si>
  <si>
    <t>Hallway Clocks (Option, per unit cost)</t>
  </si>
  <si>
    <t>Additional Clocks, as defined in RFP</t>
  </si>
  <si>
    <t>Paging and Speakers</t>
  </si>
  <si>
    <t>Main Paging Amplifier</t>
  </si>
  <si>
    <t>Additional Amplifier (If needed)</t>
  </si>
  <si>
    <r>
      <t xml:space="preserve">By Location or Application </t>
    </r>
    <r>
      <rPr>
        <sz val="8"/>
        <color indexed="9"/>
        <rFont val="Calibri"/>
        <family val="2"/>
      </rPr>
      <t>(If not already priced and included elsewhere)</t>
    </r>
  </si>
  <si>
    <t>Main Data Center</t>
  </si>
  <si>
    <t>Backup Data Center</t>
  </si>
  <si>
    <t>Session Border Controllers (SBC)</t>
  </si>
  <si>
    <t>If needed</t>
  </si>
  <si>
    <t xml:space="preserve">Site Survivable Locations - Large (4 FXO, 4 FXS) </t>
  </si>
  <si>
    <t>Site Survivable Locations - Medium (3 FXO, 2 FXS)</t>
  </si>
  <si>
    <t>Site Survivable Locations - Small (2 FXO, 1 FXS)</t>
  </si>
  <si>
    <r>
      <t>Additional Installation</t>
    </r>
    <r>
      <rPr>
        <b/>
        <sz val="8"/>
        <color indexed="9"/>
        <rFont val="Calibri"/>
        <family val="2"/>
        <scheme val="minor"/>
      </rPr>
      <t xml:space="preserve"> (if not already covered above)</t>
    </r>
  </si>
  <si>
    <t>Unified Communication Implementation and installation</t>
  </si>
  <si>
    <t>Per RFP</t>
  </si>
  <si>
    <t>If not already included above</t>
  </si>
  <si>
    <t>Paging Systems Implementation and installation</t>
  </si>
  <si>
    <t>Clocks and Bells System Implementation and installation</t>
  </si>
  <si>
    <t>VoIP Network Readiness Assessment</t>
  </si>
  <si>
    <t>SIT, UAT, Cutover Coverage</t>
  </si>
  <si>
    <t>Train the Trainer, Training Materials, CBT, FAQ support</t>
  </si>
  <si>
    <t>Train the User direct training</t>
  </si>
  <si>
    <t>System Admin Training</t>
  </si>
  <si>
    <t>Shipping and Handling</t>
  </si>
  <si>
    <t>Estimated</t>
  </si>
  <si>
    <t>Travel, Expenses, Out of Pocket and Incidentals</t>
  </si>
  <si>
    <t>Warranty, Maintenance, Managed Services and Support</t>
  </si>
  <si>
    <t>Unified Communication Annual Maintenance/Warranty/Support</t>
  </si>
  <si>
    <t>Paging Systems Annual Maintenance/Warranty/Support</t>
  </si>
  <si>
    <t>Clocks and Bells Annual Maintenance/Warranty/Support</t>
  </si>
  <si>
    <t>Warranties on 3rd party solutions or customizations that are not embedded in the base Solution (or are pass-through)</t>
  </si>
  <si>
    <t>As Needed</t>
  </si>
  <si>
    <t>Ongoing software updates and bug fixes</t>
  </si>
  <si>
    <t>Telco and Usage Charges</t>
  </si>
  <si>
    <t>Unit</t>
  </si>
  <si>
    <t>Provided by Solution?</t>
  </si>
  <si>
    <t>If Customer must provide: cost per unit/month</t>
  </si>
  <si>
    <r>
      <t>Vendor provided</t>
    </r>
    <r>
      <rPr>
        <b/>
        <sz val="6"/>
        <color rgb="FFFFFFFF"/>
        <rFont val="Calibri"/>
        <family val="2"/>
        <scheme val="minor"/>
      </rPr>
      <t xml:space="preserve"> </t>
    </r>
    <r>
      <rPr>
        <b/>
        <sz val="8"/>
        <color rgb="FFFFFFFF"/>
        <rFont val="Calibri"/>
        <family val="2"/>
        <scheme val="minor"/>
      </rPr>
      <t>cost per unit/month</t>
    </r>
  </si>
  <si>
    <t>PSTN Concurrent Call Paths</t>
  </si>
  <si>
    <t>call paths</t>
  </si>
  <si>
    <t>PSTN Circuits (see comment)</t>
  </si>
  <si>
    <t>x 10Mb</t>
  </si>
  <si>
    <t>DID Numbers</t>
  </si>
  <si>
    <t>Numbers</t>
  </si>
  <si>
    <t>Local Calling (Local, Interrelate, Intrastate)</t>
  </si>
  <si>
    <t>minutes</t>
  </si>
  <si>
    <t>Long Distance (Interstate)</t>
  </si>
  <si>
    <t>Toll Free Numbers</t>
  </si>
  <si>
    <t>Toll Free Minutes</t>
  </si>
  <si>
    <t>Contact Center Minutes of usage per month (Inbound+Outbound Telco) if metered by solution</t>
  </si>
  <si>
    <t>Inter-System SIP Trunks between current platform, new platform, and UC platform. 
2 SIP trunks, 100 active CCP, 100 failover/backup CCP</t>
  </si>
  <si>
    <t>TOTAL</t>
  </si>
  <si>
    <t>VENDOR SOLUTION COST</t>
  </si>
  <si>
    <t>Discount, Signing Bonus, Credits, Offsets, etc. not already included above.</t>
  </si>
  <si>
    <t>Input as -Negative number if applicable</t>
  </si>
  <si>
    <t>Sales Tax, Service Fees, Usage Fees, Telco surcharges (EUCL, LNP, LDAC, USF), etc.  Vendor to calculate.</t>
  </si>
  <si>
    <t>Vendor to generate/calculate Pro-Forma invoices to ensure that all costs are disclosed and accounted for.</t>
  </si>
  <si>
    <t>TOTALS</t>
  </si>
  <si>
    <t>Vendor should ensure this matches their internally derived Pricing or BoM.</t>
  </si>
  <si>
    <t>Option Cost - Feature/Functionality is available at additional cost, and is not included in the base price for the proposed solution.   The vendor's pricing and explanation is to be defined on Schedule A- Below: </t>
  </si>
  <si>
    <t>Other Vendor Recommended Redundancy</t>
  </si>
  <si>
    <t>Describe</t>
  </si>
  <si>
    <t>Please specify any other redundancy that you recommend</t>
  </si>
  <si>
    <t>Single sided analog 12 inch clock</t>
  </si>
  <si>
    <t>Show per unit pricing</t>
  </si>
  <si>
    <t>Dual sided analog 12 inch clock</t>
  </si>
  <si>
    <t>Digital single sided clock</t>
  </si>
  <si>
    <t>Digital Dual sided clock</t>
  </si>
  <si>
    <t>Wall mounted classroom speaker</t>
  </si>
  <si>
    <t xml:space="preserve">Ceiling mounted 24 x 24 speaker for suspended ceiling </t>
  </si>
  <si>
    <t>Additional per unit cost for vendor recommended speakers</t>
  </si>
  <si>
    <t>Additional per unit cost for vendor recommended Clocks</t>
  </si>
  <si>
    <t>Other Maintenance options available (specify)</t>
  </si>
  <si>
    <t>Total</t>
  </si>
  <si>
    <t>8am-5pm Standard Hourly Rate for Onsite Technician or MAC (Moves Adds Changes)</t>
  </si>
  <si>
    <t xml:space="preserve"> Unit of time?  Minimum time billable? </t>
  </si>
  <si>
    <t>5pm-8am Expedited Hourly Rate for Onsite Technician or MAC (Moves Adds Changes)</t>
  </si>
  <si>
    <t>8am-5pm Hourly Rate for Remote maintenance or MAC (RMAT)</t>
  </si>
  <si>
    <t>5pm-8am Expedited Hourly Rate for Remote maintenance or MAC (RMAT)</t>
  </si>
  <si>
    <t>Schedule C Features and Functionality Requirements</t>
  </si>
  <si>
    <t xml:space="preserve"> </t>
  </si>
  <si>
    <t>Scoring Matrix</t>
  </si>
  <si>
    <t>Click here to see Explanation of Compliance Requirements:</t>
  </si>
  <si>
    <t>Click here to see Compliance Definitions and Instructions:</t>
  </si>
  <si>
    <t>Feature Name</t>
  </si>
  <si>
    <t>Description</t>
  </si>
  <si>
    <t>Requirement</t>
  </si>
  <si>
    <t>Compliance</t>
  </si>
  <si>
    <t>Notes/Explanation</t>
  </si>
  <si>
    <t>Score</t>
  </si>
  <si>
    <t>Weighted Score</t>
  </si>
  <si>
    <t>Mandatory</t>
  </si>
  <si>
    <t>Preferred</t>
  </si>
  <si>
    <t>Option</t>
  </si>
  <si>
    <t>Somewhat Preferred</t>
  </si>
  <si>
    <t>Not Required</t>
  </si>
  <si>
    <t>Approximate $ or notes about availability of feature</t>
  </si>
  <si>
    <r>
      <t xml:space="preserve">Weight </t>
    </r>
    <r>
      <rPr>
        <b/>
        <sz val="10"/>
        <rFont val="Calibri"/>
        <family val="2"/>
      </rPr>
      <t>(1-10)</t>
    </r>
  </si>
  <si>
    <t>Platform Requirements</t>
  </si>
  <si>
    <t>Premise or Cloud are both acceptable</t>
  </si>
  <si>
    <t xml:space="preserve">Customer is indifferent between Cloud and Premise and will evaluate based on best fit for our needs, Total Cost of Ownership, pricing, and ease of use and deployment.  </t>
  </si>
  <si>
    <t>X</t>
  </si>
  <si>
    <t>Subscription OpEx Only</t>
  </si>
  <si>
    <t>Whether provided as a Cloud/Hosted or Premise solution, Vendor should provide subscription pricing that includes licenses, maintenance, upgrades and support.</t>
  </si>
  <si>
    <t>Cloud Migration</t>
  </si>
  <si>
    <t>The solution should allow Customer to migrate premise solution and licenses to the cloud at some point in the future for minimal additional cost by converting licenses and entitlements.</t>
  </si>
  <si>
    <t>99.999% Reliability</t>
  </si>
  <si>
    <t xml:space="preserve">No Single Point of Failure (99.999%  availability) for core applications – Any element in your design that would cause the failure of a significant portion of the system should be made redundant.  If redundancy is not available for this element, then the element should be duplicated or made highly available by adding hot swappable redundant power supplies, RAID hard drives, etc.  In addition, software upgrades should be able to be loaded to the system while in operation, with no, or momentary, downtime to implement the software patch.  Hot standby call processor with a synched database copy that will take over from the main call processor if there is a failure.  Failover should be automatic and maintain the same user functionality. </t>
  </si>
  <si>
    <t>+ $40K-60K to below
Typically not achievable by Cloud providers.</t>
  </si>
  <si>
    <t>99.99% Reliability</t>
  </si>
  <si>
    <t>Hot Standby Mirrored Redundancy for Call Processing (99.99% availability) – Hot standby failover to a synchronized secondary processor that has a synched database copy and awareness of all calls in progress.  Active calls should not be dropped and phones should home to the 2nd processor immediately when idle without rebooting the phone.  When the primary server is brought back into service, phones should not require a reboot to recover to the primary processor.   System is highly reliable and resilient to failure.  Failure of a critical component may take up to 5-10 minutes to resolve, during which the application may be degraded or not available.</t>
  </si>
  <si>
    <t>+ $20K to below</t>
  </si>
  <si>
    <t>SIP Trunking</t>
  </si>
  <si>
    <t>As configured, the system will support SIP Trunking to most major telephone companies</t>
  </si>
  <si>
    <t>Survivable Branches</t>
  </si>
  <si>
    <t>Branches noted as survivable on Schedule B should support analog trunks from the Telco (FXO) and connectivity to VoIP and Analog phones at the location so that users can make and receive calls through these trunks for 911 and BCP calling.</t>
  </si>
  <si>
    <t>$5K to 10K per location for premise providers.  Usually not achievable for Cloud.</t>
  </si>
  <si>
    <t>E911 Compliance</t>
  </si>
  <si>
    <t>System complies with all 911 and E911 laws, regulations, and requirements in North America and 'Emergency Services Calling' dial codes and laws in other countries in which its services are sold or installed.</t>
  </si>
  <si>
    <t>E911 Kari's Law Compliance</t>
  </si>
  <si>
    <t>E911 system allows for compliance with Kari's Law by ensuring calls to emergency services can be made by dialing 911 without having to dial a line access code (such as 9,911), as well as notifying internal staff.</t>
  </si>
  <si>
    <t>RAY BAUM Act Compliance - Fixed</t>
  </si>
  <si>
    <t>E911 system will identify the location of a user making a 911 call and send an appropriate Emergency Line Identification Number (ELIN) to the Public Safety Answering Point (PSAP) that matches a 'dispatchable location' populated to the PSALI (Public Safety Automatic Line Identification) database by the Vendor based on the location of the phone.</t>
  </si>
  <si>
    <t>RAY BAUM Act Compliance - Mobility</t>
  </si>
  <si>
    <t>E911 system will automatically detect when a softphone, mobile, or smartphone user has changed their network location and either provide an automatically determined address for the user to confirm, or ask the user to provide their address (which is then verified as to form).  If the user subsequently calls 911, the system will send an ELIN that is dynamically and correctly assigned to the address provided in the PSALI.  System will notify administrator, or track internally, when a user dismisses the address screen without filling in the appropriate information.</t>
  </si>
  <si>
    <t>Preferred as a minimum for anyone with softphones or smartphones.  This is a law now, but some providers are not compliant and require you to sign an indemnification.</t>
  </si>
  <si>
    <t>Dispatchable Location</t>
  </si>
  <si>
    <t>E911 system must be able to send a PSAP 'dispatchable location' defined for the purpose of this RFP as:  the street address of the calling party, and additional information such as room number, floor number or similar information necessary to adequately identify the location of the calling party.</t>
  </si>
  <si>
    <t>E911 on all Telco connections</t>
  </si>
  <si>
    <t>E911 information will be provided to the PSAP through the PSTN connection regardless of who provides the Telco - Customer provided, Vendor provided, included/native Telco, Bring your own Carrier, Bring your own Telco, or SBC integrated.</t>
  </si>
  <si>
    <t>E911 Fixed Phone Support</t>
  </si>
  <si>
    <t xml:space="preserve">System has the ability to send a specific outbound DNIS/Caller ID based on the physical location of the phone within a building.  Typically, this is accomplished by segmenting the network VLANs/IP/Subnets so that when users move their phones between floors/buildings it will automatically identify the location of the caller and send the correct outbound ELIN associated with that Emergency Response Location (ERL) which will be defined in the PSALI. </t>
  </si>
  <si>
    <t>E911 Softphone Support</t>
  </si>
  <si>
    <t>Allows for E911 support for softphones on premises by determining which IP subnet they are located within (LAN/Ethernet or Wi-Fi/Wireless Access Point) and sending appropriate ELIN/ALI location info to the PSAP.</t>
  </si>
  <si>
    <t>PSAP ELIN callback</t>
  </si>
  <si>
    <t xml:space="preserve">Allows PSAP to call back any user making a 911 call by translating the DNIS/ELIN/ALI number sent to PSAP and ringing the phone that made the call, even if that phone has only an extension and no DID number, including the situation when more than one 911 call is placed in a short time period. </t>
  </si>
  <si>
    <t>At least one of these should be Mandatory or preferred.</t>
  </si>
  <si>
    <t>ELIN callback to alternate location</t>
  </si>
  <si>
    <t>Provide the ability to send return/inbound calls to an ELIN number used to call PSAP to a group of internal first responders (such as a security desk or reception) who may be better able to assist the PSAP than the person who made the call.</t>
  </si>
  <si>
    <t>Internal notification</t>
  </si>
  <si>
    <t xml:space="preserve">Solution must notify designated internal extensions or first responders through on-display, email, SMS, and/or other real-time means when a user dials 911, and what extension has placed that call.  This notification should be immediate as 911 is dialed and not delayed until after the 911 call is completed.  </t>
  </si>
  <si>
    <t>E911 Notify External Users</t>
  </si>
  <si>
    <t>System alerts external users (such as security companies, etc.) via email, outcall, or SMS/Text when 911 call is made and shows extension and other E911 info</t>
  </si>
  <si>
    <t>Less common feature</t>
  </si>
  <si>
    <t>E911 Security Listen-In</t>
  </si>
  <si>
    <t>Provides ability for security (or other authorized personnel) to listen in to 911 calls as they are in progress</t>
  </si>
  <si>
    <t>Uncommon feature</t>
  </si>
  <si>
    <t>E911 Survivability</t>
  </si>
  <si>
    <t>All sites marked as survivable must be able to place e911 calls even if their connectivity to the cloud or core Customer systems is down.</t>
  </si>
  <si>
    <t>$20K - server/application, $200 - 500/month for the service.  Generally not available on Cloud.</t>
  </si>
  <si>
    <t>Breach Notification</t>
  </si>
  <si>
    <t>Vendor must notify Customer of any discovered hack or breach of security, PCI, HIPAA, or another security requirement.  Notification must be timely and Vendor must provide remediation where possible, and mitigation to avoid future breaches.</t>
  </si>
  <si>
    <t>New</t>
  </si>
  <si>
    <t>Call Encryption</t>
  </si>
  <si>
    <t>Telephones, softphones, and Telco connections will automatically encrypt RTP voice conversations and call setup at all times and between all devices.</t>
  </si>
  <si>
    <t>Single Sign On</t>
  </si>
  <si>
    <t>Single Sign On (SSO) for logging into multiple applications to reduce the complexity of having to logging into multiple systems.  Ideally caches off the user's network or Windows authentication.</t>
  </si>
  <si>
    <t>?</t>
  </si>
  <si>
    <t>Software compliance for computer OS</t>
  </si>
  <si>
    <t>Any software that will need to be installed on the user's computer (desktop, laptop, tablet, etc.) will need to be able to run on Microsoft Windows, Apple Mac, VDI, browsers, etc. according to the specifications for computers used at Customer in the RFP.</t>
  </si>
  <si>
    <t>Make sure that RFP lists desktop standards that vendor must comply with.</t>
  </si>
  <si>
    <t>Local Time</t>
  </si>
  <si>
    <t>Phones, voicemail, CC will use the correct local time, even if that time differs from the time zone that the Call Server or Voicemail are located in</t>
  </si>
  <si>
    <t>Call detail reporting integration</t>
  </si>
  <si>
    <t>UC system should save call specific information above against the call, in system databases, call recordings and Call Detail Reporting (CDR)</t>
  </si>
  <si>
    <r>
      <t xml:space="preserve">Premise Architecture </t>
    </r>
    <r>
      <rPr>
        <sz val="12"/>
        <rFont val="Calibri"/>
        <family val="2"/>
        <scheme val="minor"/>
      </rPr>
      <t>- Rated as they would apply to a Premise Solution if chosen.</t>
    </r>
  </si>
  <si>
    <t>Single Telephone System and Database</t>
  </si>
  <si>
    <t>System operates as one phone system with a single administration database, not a collection of networked telephone systems with multiple databases.</t>
  </si>
  <si>
    <t>Some systems may not support in a worldwide configuration</t>
  </si>
  <si>
    <t>Business Continuity - Geographic redundancy</t>
  </si>
  <si>
    <t>Backup redundant servers for the phone system, voicemail, and other core telephony applications are located at a remote location and remain synchronized with active servers.  Phones should re-home automatically and feature functionality should be virtually identical to normal operation</t>
  </si>
  <si>
    <t>$50 - 100K if available</t>
  </si>
  <si>
    <t>Centralized Voice Mail</t>
  </si>
  <si>
    <t>Centralized voicemail store for all company locations.</t>
  </si>
  <si>
    <t>Server Virtualization - provided by Client</t>
  </si>
  <si>
    <t>Customer will provide required Server Virtualization in their VMware, Hyper-V, or other server farms.  Vendor must provide in their response a full and complete listing of the server resources that must be assigned to the solution.</t>
  </si>
  <si>
    <t>Mutually exclusive.</t>
  </si>
  <si>
    <t>19" Rack Mountable</t>
  </si>
  <si>
    <t>All premise equipment supplied by vendor must be installed into 19" computer racks with appropriate bracing and power, including native rack mounted UPS and servers (not mounted on trays).</t>
  </si>
  <si>
    <t>Any onsite equipment should be rack-mountable on 19" rack, whether premise or cloud-based.</t>
  </si>
  <si>
    <t>Decentralized (Branch Appliance) PSTN</t>
  </si>
  <si>
    <t>Equipment is placed at key Customer offices to land PSTN voice calls close to the users.</t>
  </si>
  <si>
    <t>$1 - 2K per branch</t>
  </si>
  <si>
    <t>Restorable Network Back-up</t>
  </si>
  <si>
    <t>Phone system, CC, voice mail, and other critical telephony servers should automatically back up all system programming to a network drive on a regular schedule, with included software, without service interruption.</t>
  </si>
  <si>
    <t>Voicemail messages backup</t>
  </si>
  <si>
    <t>Voicemail messages and greetings are backed up with the system backup on a regular basis.</t>
  </si>
  <si>
    <r>
      <t xml:space="preserve">Cloud Architecture </t>
    </r>
    <r>
      <rPr>
        <sz val="12"/>
        <rFont val="Calibri"/>
        <family val="2"/>
        <scheme val="minor"/>
      </rPr>
      <t>- Rated as they would apply to a Cloud Solution if chosen.</t>
    </r>
  </si>
  <si>
    <t>Over the Top Service</t>
  </si>
  <si>
    <t>Voice calls and traffic are delivered to customer locations over existing internet circuits.  Usually provides for lower cost and faster deployment - but will not guarantee Quality of Service for voice quality.</t>
  </si>
  <si>
    <t>x</t>
  </si>
  <si>
    <t>WAN connection with QoS</t>
  </si>
  <si>
    <t>All voice traffic to designated "office" locations will be provided over a circuit that provides for end to end Quality of Service (QoS) such as dedicated, P2P, MPLS, or SD-WAN circuits.</t>
  </si>
  <si>
    <t>Usually costs extra and is not supported by all cloud providers.</t>
  </si>
  <si>
    <t>Failover to OTT</t>
  </si>
  <si>
    <t>Failover from QoS enabled (dedicated or otherwise) to Over the Top backup circuit is automatic.</t>
  </si>
  <si>
    <t>Hosted (Cloud) PSTN dial tone</t>
  </si>
  <si>
    <t>PSTN calls are hosted by the Provider and included in the service with unlimited usage, fixed bucket of minutes, or on a per minute charge depending on usage.</t>
  </si>
  <si>
    <t>Backup redundant servers for the phone system, voicemail, and other core telephony applications are installed across multiple data centers that are geographic distributed, and remain synchronized.  Phones should re-home automatically between data centers and feature functionality should be virtually identical to normal operation.</t>
  </si>
  <si>
    <t>Most but not all Cloud providers</t>
  </si>
  <si>
    <t>N+1 Resiliency</t>
  </si>
  <si>
    <t>All critical applications and servers are load balanced across multiple devices to support scalable redundancy for the provider.</t>
  </si>
  <si>
    <t>Hardened Data Center</t>
  </si>
  <si>
    <t>Cloud provider's servers are located in a Tier 3-4 (Best) commercial data center with fully redundant and fault-tolerant components including power outlets, compute/storage, cooling, dual-power supply equipment, full UPS, generator, multiple redundant entrance facilities, and meet me room with inter-connection to most Telco Providers.</t>
  </si>
  <si>
    <t>Tier 3 DC are rated for 99.982% uptime (1.6 hours downtime), and Tier 4 is 99.995% uptime (26.3 minutes downtime)</t>
  </si>
  <si>
    <t>Patching without interruption</t>
  </si>
  <si>
    <t>Software updates and patches are deployed in such a manner that under normal circumstances, users and calls are not disconnected from the system.</t>
  </si>
  <si>
    <t>Most cloud providers perform rolling patches WITH disconnects.</t>
  </si>
  <si>
    <t>Proprietary platform</t>
  </si>
  <si>
    <t>Cloud provider uses an application that was/is developed for its own use.</t>
  </si>
  <si>
    <t>May mean less market penetration, but also less reliance on upstream providers.</t>
  </si>
  <si>
    <t>Resold or OEM Platform</t>
  </si>
  <si>
    <t>Cloud provider uses an application platform that is developed by some other 3rd party and is deployed into multiple providers worldwide (i.e. BroadSoft, Cisco, MetaSwitch, Intermedia)</t>
  </si>
  <si>
    <t>More likely sold by Telcos and System Integrators.</t>
  </si>
  <si>
    <t>Minimal oversubscription of server pools</t>
  </si>
  <si>
    <t>Cloud provider will manage the number of customers per server pool to ensure that processor loads do not surpass 40% average utilization, and peak utilization rarely exceeds 75% utilization.  Vendor to supply monthly reports showing utilization.</t>
  </si>
  <si>
    <t>Mainland US Data Center</t>
  </si>
  <si>
    <t>Hosted/Cloud Solutions must be hosted in a Data Center located in the lower 48 states for the primary/master node of the system.  Additional data centers may be required to meet PII data governance and Global Redundancy requirements.</t>
  </si>
  <si>
    <t>Often required in the financial sector.</t>
  </si>
  <si>
    <t>Number ownership</t>
  </si>
  <si>
    <t>Hosted provider must maintain Customer as the owner of their assigned numbers and hand back Customer's DID, Toll-Free, and other numbers at the end of the contract, or upon request by Customer, with no additional fees.</t>
  </si>
  <si>
    <t>PII data governance</t>
  </si>
  <si>
    <t>Provider maintains separate system databases to ensure that Personally Identifiable Data (PII and/or HIPAA/PHI in case of health care) is not written out of country where not allowed by law.  Example would be that N. American data stays on N. American servers; and Germany, EU, PII remains on EU servers.</t>
  </si>
  <si>
    <t>Telephony Features - apply to UC and CC users/telephones</t>
  </si>
  <si>
    <t>VoIP Phones</t>
  </si>
  <si>
    <t>System supports easy to use Voice over IP hardware telephones with full feature access, support/troubleshooting by the Solution Provider, Quality of Service - whether manufactured by the Manufacturer or Service Provider affiliate.</t>
  </si>
  <si>
    <t>3rd Party SIP Telephones</t>
  </si>
  <si>
    <t>System supports 3rd Party SIP telephones with similar feature functionality as is provided by using Manufacturer proprietary phones and signaling.  Will support SIP phones from various providers, instead of just the ones they quote.  Could be both hardphone or softphone.</t>
  </si>
  <si>
    <t>Only when customer willing to take lower feature set for ability to reuse phones with another provider.</t>
  </si>
  <si>
    <t>Softphone</t>
  </si>
  <si>
    <t>Software that can be loaded on an employee's computer (PC and Mac) to allow them to receive calls as if they were using a traditional desk phone.  Full or similar functionality as to what is available on a desk hardware phone.  Computer multimedia speaker should be able to generate a ringing tone even if the user normally wears a headset, in case they have stepped away from the phone.</t>
  </si>
  <si>
    <t>Remote Softphone</t>
  </si>
  <si>
    <t xml:space="preserve">Software that can be loaded on an employee's computer (PC and Mac) to allow them to receive calls as if they were in the office.  When working remotely, should leverage the computer's VPN or secure connectivity to the office if centralized internet firewall required by Customer.  </t>
  </si>
  <si>
    <t>Split tunnelling</t>
  </si>
  <si>
    <t>Softphone application will connect directly to the internet if customer allows firewall split tunneling on the computer, and connect automatically to premise or cloud call servers.</t>
  </si>
  <si>
    <t>Browser Based Softphone</t>
  </si>
  <si>
    <t>Softphone full functionality can be accessed through a Web Browser application without installing additional software or add-ins.  Supported on the Web Browsers specified in the RFP document.</t>
  </si>
  <si>
    <t>WebRTC</t>
  </si>
  <si>
    <t>Cloud provider will support WebRTC audio delivery for calls over a computer browser, which will work over Customer specified equipment without the installation of additional hardware or software.</t>
  </si>
  <si>
    <t>Softphone Client on Smartphone</t>
  </si>
  <si>
    <t>Softphone client that loads on standard smartphones or tablets (iOS, Android) with most or all of the features available on a hardphone or PC softphone.</t>
  </si>
  <si>
    <t>VoIP software load</t>
  </si>
  <si>
    <t>Phones and softphones should check for new version of software upon power-up, download/update firmware, load settings from config files, and enable features based on group settings (such as whether to load a background graphic, answer settings, etc.) without manual/individual intervention.</t>
  </si>
  <si>
    <t>Traditional telephony features</t>
  </si>
  <si>
    <t>System allows standard telephony features of Conference (adding 3 to 5 parties to the call without resorting to a conference bridge), Transfer (blind or consultative transfer a call to another internal or external number), Hold (pausing a call where the caller listens to music on hold), Mute (which mutes the system user whether they are on the handset, headset, or speakerphone), multiple lines, message waiting indicator,  and Call Coverage Keys / Busy Lamp Fields (BLF)</t>
  </si>
  <si>
    <t>Ringing tones</t>
  </si>
  <si>
    <t>Phone has multiple different ring tones or pitches so that you can tell when it is your phone that is ringing in a cubicle environment</t>
  </si>
  <si>
    <t>Ring Cadence</t>
  </si>
  <si>
    <t>Phones should ring differently for internal versus external calls.</t>
  </si>
  <si>
    <t>Custom forwarding timer</t>
  </si>
  <si>
    <t>Customize the number of rings before a call forwards to VM by extension, CoS, or department.</t>
  </si>
  <si>
    <t>Conference Calls</t>
  </si>
  <si>
    <t>Minimum of 5 party conference calls with up to 4 outside parties</t>
  </si>
  <si>
    <t>No MoH while conferencing</t>
  </si>
  <si>
    <t>Conference calls that are put on hold while adding parties should be able to speak with each other and not hear music on hold.</t>
  </si>
  <si>
    <t>Some systems support and others do not.</t>
  </si>
  <si>
    <t>Missed Call log</t>
  </si>
  <si>
    <t>Phone captures the Caller ID of calls that rang your phone but did not leave a message in your voicemail.  10 numbers minimum.</t>
  </si>
  <si>
    <t>Redial log</t>
  </si>
  <si>
    <t>System should track multiple outbound calls and allow you to easily redial these numbers.  Minimum of 1 last number, 3-10 last numbers preferred.</t>
  </si>
  <si>
    <t>On phone directory</t>
  </si>
  <si>
    <t>Ability to look up internal extensions by name through the display of the telephone</t>
  </si>
  <si>
    <t>May not be supported if using 3rd party SIP phones</t>
  </si>
  <si>
    <t>Call Park and Pickup</t>
  </si>
  <si>
    <t>Allows a called party to "park" a call at a given extension that can be retrieved by another person by entering that extension.</t>
  </si>
  <si>
    <t>Pick-up Groups</t>
  </si>
  <si>
    <t>Ability to answer a call ringing on any of a group of phones by simply pressing a button.  Minimum of 10 groups Mandatory.</t>
  </si>
  <si>
    <t>Hunt Groups</t>
  </si>
  <si>
    <t>Have a call ring through a number of phones either sequentially, or round robin.  Call does not follow the phone's B/NA forwarding.</t>
  </si>
  <si>
    <t>Simultaneous Ring Groups</t>
  </si>
  <si>
    <t>A call will ring multiple phones simultaneously.  The first phone to answer the call will stop ringing at the rest of the phones.</t>
  </si>
  <si>
    <t>Do Not Disturb</t>
  </si>
  <si>
    <t>Immediately forwards any call that is ringing a phone and prevents future calls from ringing the phone.  Calls follow busy or DND forwarding path.</t>
  </si>
  <si>
    <t>Often mutually exclusive, don't mark both as mandatory.</t>
  </si>
  <si>
    <t>Do Not Ring</t>
  </si>
  <si>
    <t>Turns off the ringer on a phone, but still presents the call at the phone and allows the user (or an assistant) to pick up the call before it forwards to voicemail.</t>
  </si>
  <si>
    <t>Caller ID Number and Name</t>
  </si>
  <si>
    <t>System displays Caller ID Name as well as Caller ID number on all incoming calls (ANI/CLID/CNAM).</t>
  </si>
  <si>
    <t>Call Waiting with Caller ID</t>
  </si>
  <si>
    <t>Ability to have a 2nd call to your phone ring on a second button and present the caller ID name and number information to the screen so you can decide whether to put the first call on hold and answer the second call.</t>
  </si>
  <si>
    <t>Custom Outbound Caller ID with Name</t>
  </si>
  <si>
    <t>Send either the individual's DID number, the main number, no number (blocked) or another number as the outbound caller ID.  Should be programmable by extension, not a system default.  Should also send asserted outbound CNAME 'Name' not just the CLID/ANI.</t>
  </si>
  <si>
    <t>Caller ID number and name passed on transfer</t>
  </si>
  <si>
    <t>On blind transfers, or after releasing a screened transfer, the Caller ID number and name of the external party should be delivered to the receiving extension.  Necessary to allow correct answering as well as screen pops.</t>
  </si>
  <si>
    <t>Off premise forward passes transferred party's information</t>
  </si>
  <si>
    <t>When a call is forwarded off premise, the caller ID number and name of the inbound caller (not the forwarded extension's information) should be passed to the external party.</t>
  </si>
  <si>
    <t>Busy Lamp Fields</t>
  </si>
  <si>
    <t xml:space="preserve">Can see a monitored extension’s free/busy state without having to dial that extension or put a caller on hold. </t>
  </si>
  <si>
    <t>1 Step Transfer to Voice Mail</t>
  </si>
  <si>
    <t>Ability to transfer a call directly to voicemail without ringing a user's telephone by pressing 1 or 2 buttons and the person's extension.  Person transferring the call should not have to wait for prompts to play before completing the transfer.</t>
  </si>
  <si>
    <t>EFI/RFI shielded telephones</t>
  </si>
  <si>
    <t>Phones will NOT make noise or static when a Radio or smartphone is placed next to it.</t>
  </si>
  <si>
    <t>Recommended</t>
  </si>
  <si>
    <t>Paging through overhead speakers</t>
  </si>
  <si>
    <t>All schools use overhead paging systems connected to a centralized amplifier, and connected to the current system through an FXS port on the phone system.  The new Solution must have a way of interfacing with these systems.</t>
  </si>
  <si>
    <t>Paging through Telephones</t>
  </si>
  <si>
    <t>Ability to page through the telephone's speaker instead of overhead paging systems.  Create sub-groups of extensions that can be paged.</t>
  </si>
  <si>
    <t>$0-20K to add</t>
  </si>
  <si>
    <t>Paging for emergency broadcast</t>
  </si>
  <si>
    <t>Paging through the speakers can be programmed to override Do Not Disturb, turn up volume, and play when the phone is already in use.</t>
  </si>
  <si>
    <t>Only applicable if paging through phones.</t>
  </si>
  <si>
    <t>Backspace while dialing from hardware phone</t>
  </si>
  <si>
    <t>Allows user to backspace to correct a phone number when they make a mistake in dialing a phone number or account number</t>
  </si>
  <si>
    <t>ADA Phone Compliance</t>
  </si>
  <si>
    <t>System supports ADA compliant phones and is otherwise compliant with ADA requirements</t>
  </si>
  <si>
    <t>Preferred, unless customer requires as Mandatory</t>
  </si>
  <si>
    <t>On Demand Call Recording</t>
  </si>
  <si>
    <t>Non-Contact Center staff (CC requirement handled elsewhere) have the ability to record their conversation by pressing a button.  System should provide option of playing a "recording" announcement or intermittent beeps to notify the recorded party.</t>
  </si>
  <si>
    <t>Requires that you announce that you are recording in 2 party notification states.</t>
  </si>
  <si>
    <t>Voice Mail</t>
  </si>
  <si>
    <t>AA Holidays Database</t>
  </si>
  <si>
    <t xml:space="preserve">Automated Attendant that can look up holidays in a customer provided database (or entered into the application a year in advance) and change system greetings and AA options based on that lookup automatically.  </t>
  </si>
  <si>
    <t>Automated Attendant</t>
  </si>
  <si>
    <t>AA Greeting Upload</t>
  </si>
  <si>
    <t>System should allow the system administrator, or designated users, to upload .wav files to the voicemail in order to change greetings; in addition to recording greetings from designated stations.</t>
  </si>
  <si>
    <t>AA Greeting TTS</t>
  </si>
  <si>
    <t>Greetings and announcements can be typed into the admin portal and will then be read to callers by inherent Text To Speech engine that sounds like a real person.</t>
  </si>
  <si>
    <t>Leading Edge</t>
  </si>
  <si>
    <t>Length/Number of messages</t>
  </si>
  <si>
    <t>Allows for nearly: unlimited message length, unlimited number of messages to certain classes of service</t>
  </si>
  <si>
    <t>No auto-deletion of messages without warning</t>
  </si>
  <si>
    <t>System should allow for a policy where it does not automatically delete a message based on retention time, mailbox storage or any other reason.  User should always be warned about messages that are going to delete.</t>
  </si>
  <si>
    <t>Vacation/Alternate greeting</t>
  </si>
  <si>
    <t>Temporary greeting that can override the regular greeting.  Activation does not erase regular greeting.  De-activation does not erase temporary greeting.</t>
  </si>
  <si>
    <t>Extended Absence greeting</t>
  </si>
  <si>
    <t>Temporary greeting that can override the regular greeting.  Does not allow caller to skip the greeting, so that they must hear that the user is out of the office.</t>
  </si>
  <si>
    <t>State specific greetings</t>
  </si>
  <si>
    <t>Callers hear a different greeting when they reach a person's voicemail based on the state of the phone (busy, no answer) or the type of caller (internal/external)</t>
  </si>
  <si>
    <t>Message Undelete</t>
  </si>
  <si>
    <t>Retrieve a message that was accidentally erased while still in the same VM session</t>
  </si>
  <si>
    <t>Mutually Exclusive, some systems only allow undelete in same session.  Not as important with UM.</t>
  </si>
  <si>
    <t>Ease of Use</t>
  </si>
  <si>
    <t>You should be able to play, delete, save and skip a message by pressing only 1 button while listening to the message.</t>
  </si>
  <si>
    <t>Skip Message or Queue</t>
  </si>
  <si>
    <t>Be able to access the saved message queue without listening to new messages; and be able to listen to the next message without saving/deleting the current message.</t>
  </si>
  <si>
    <t>Dial ahead</t>
  </si>
  <si>
    <t>Ability to dial a voicemail option without having to wait for the prompt to finish</t>
  </si>
  <si>
    <t>Playback control, Dictation support</t>
  </si>
  <si>
    <t>You can pause, skip back, skip forward, go to beginning, slow down, speed up, increase or decrease volume by pressing a maximum of 1 or 2 buttons while listening to a message</t>
  </si>
  <si>
    <t>Not every system supports.  Don't mark as Mandatory unless required.</t>
  </si>
  <si>
    <t>Forward/Reply a Message quickly</t>
  </si>
  <si>
    <t>User should be able to forward or reply to a message to multiple people via the telephone user interface without having to save or delete it first.</t>
  </si>
  <si>
    <t>Voice mail privacy</t>
  </si>
  <si>
    <t>Ability to mark a message as private and prevent recipient from forwarding it through the TUI or through Unified Messaging</t>
  </si>
  <si>
    <t>Message Waiting Light</t>
  </si>
  <si>
    <t>Phone has a Message Waiting light that is very visible, and not rely on some type of LCD text for MWI.</t>
  </si>
  <si>
    <t>Unified Messaging</t>
  </si>
  <si>
    <t>Receive voicemails as emails with .wav or mp3 attachment in Email Inbox.  Playing or deleting messages from the phone or the email client marks the message as read or deleted in both locations.  Messages listened to from the email turn off the Message Waiting Light on phones.</t>
  </si>
  <si>
    <t>True Unified Messaging</t>
  </si>
  <si>
    <t>Exchange Online O365 integration</t>
  </si>
  <si>
    <t>Voicemail system supports Unified Messaging as defined above with Exchange Online on Microsoft Office 365</t>
  </si>
  <si>
    <t>VM playback and deletion from Softphone</t>
  </si>
  <si>
    <t>Voicemail messages synchronize to the user's Softphone on any of their devices (Computer, Web Client, Smartphone, etc.)  Users can listen to messages over the Softphone.  If user deletes the message on the Softphone the message is also deleted in the VM application, and email inbox.</t>
  </si>
  <si>
    <t>Attach voicemail to email</t>
  </si>
  <si>
    <t>Forward voicemails to people outside of the system through email.  Voicemail is converted to a .wav or mp3 file.</t>
  </si>
  <si>
    <t>Personal folders</t>
  </si>
  <si>
    <t>Ability to archive and save voice messages to personal folders in Outlook through drag and drop.</t>
  </si>
  <si>
    <t>Telephone playback</t>
  </si>
  <si>
    <t>Ability to use your telephone as the playback medium instead of through a multimedia computer with Unified Messaging.</t>
  </si>
  <si>
    <t>Useful for cubicles, may require an Outlook add-in.</t>
  </si>
  <si>
    <t>Voicemail transcription</t>
  </si>
  <si>
    <t>UM system performs speech recognition on a voicemail to a high degree of accuracy and includes the transcript in the email message it sends into the email inbox for UM.</t>
  </si>
  <si>
    <t>Not all systems support.</t>
  </si>
  <si>
    <t>System Distribution List</t>
  </si>
  <si>
    <t>Ability to send a mass voicemail to all (or groups of) mailboxes on the system, by sending the message to a single distribution extension</t>
  </si>
  <si>
    <t>Announcement mailboxes</t>
  </si>
  <si>
    <t>Mailbox that plays an announcement or greeting but does not take messages.</t>
  </si>
  <si>
    <t>VM Reporting</t>
  </si>
  <si>
    <t xml:space="preserve">Ability to report on mailbox and port usage, utilization, inactivity and menu selection choices </t>
  </si>
  <si>
    <t>UCCC - Unified Communications, Collaboration and Conferencing</t>
  </si>
  <si>
    <t>Unified Communication Client Application</t>
  </si>
  <si>
    <t>Telephone system has its own UC client where users can view the "presence" state of other users across various access methods (calendar status, phone state, IM state).  Client should allow users to click icons to initiate a phone call, IM or email.  System should allow the creation of buddy lists or workgroups.</t>
  </si>
  <si>
    <t>Comply</t>
  </si>
  <si>
    <t>Softphone client provides UC functionality.</t>
  </si>
  <si>
    <t>Presence Status</t>
  </si>
  <si>
    <t>Allows manual change/update of a user's presence and posting Out of Office messages</t>
  </si>
  <si>
    <t>Texting</t>
  </si>
  <si>
    <t>Users have the ability to send and receive SMS text messages from their DID number through the installed UC solution</t>
  </si>
  <si>
    <t>$20 - 50K or additional licensing for each user with the functionality</t>
  </si>
  <si>
    <t>Mobility</t>
  </si>
  <si>
    <t>System should provide functionality that allows user to extend calls to their extension to reach them on multiple alternate devices (cell phone, others).</t>
  </si>
  <si>
    <t>Specify how many users need this functionality.</t>
  </si>
  <si>
    <t>Extend to Cell Phone</t>
  </si>
  <si>
    <t>Calls ring to desk phone and cell phone simultaneously, if answered on the cell phone, you can move the call to your desk phone by simply pressing a button on your desk phone, and vice versa</t>
  </si>
  <si>
    <t>$5K + $100/user</t>
  </si>
  <si>
    <t>Caller ID pass-through</t>
  </si>
  <si>
    <t>If a call is extended to an outside number by the mobility features above, system should pass through the Caller ID of the caller instead of the caller ID of the phone system.</t>
  </si>
  <si>
    <t>Wi-Fi cordless phones</t>
  </si>
  <si>
    <t>System supports wireless 802.11 telephones that can move between access points and allow roaming within the building</t>
  </si>
  <si>
    <t>Most users prefer to use cell phones.</t>
  </si>
  <si>
    <t>Fax Mail</t>
  </si>
  <si>
    <t>Allows users to receive faxes directly into voicemail / email inbox, has a print driver for outbound faxing, allows custom fax cover page creation from client</t>
  </si>
  <si>
    <t>Contact Center (CC or ACD)</t>
  </si>
  <si>
    <t>Installation/Administration/Support</t>
  </si>
  <si>
    <t>Network assessment</t>
  </si>
  <si>
    <t>Vendor will perform Network Assessment of Customer network and use cases to ensure that network performance will be adequate to guarantee SLA performance and good audio quality calls.  Per the specifications in the RFP.</t>
  </si>
  <si>
    <t>Network recommendations</t>
  </si>
  <si>
    <t xml:space="preserve">Vendor to make specific recommendation (including configs or scripts) for network bandwidth, provide Quality of Service recommendations and best practices that will be required for the Contact Center and UC platforms based on the architecture provided.  </t>
  </si>
  <si>
    <t>Installation</t>
  </si>
  <si>
    <t>Vendor is responsible for turnkey installation and programming of the solution.</t>
  </si>
  <si>
    <t>Vendor UT and SIT testing</t>
  </si>
  <si>
    <t>Vendor must complete Unit Testing (UT) and System Integration Testing (SIT) prior to handing the Solution to Client for UAT, and the testing must be at least as comprehensive as UAT.</t>
  </si>
  <si>
    <t>UAT</t>
  </si>
  <si>
    <t>Vendor will support Client User Acceptance Testing (UAT) including providing testing scripts, training the testers, and participating in trouble remediation.</t>
  </si>
  <si>
    <t>Training</t>
  </si>
  <si>
    <t>Ensure that all users are trained on new system to ensure that users can take advantage of investment and get the most out of platform</t>
  </si>
  <si>
    <t>Train the Trainer</t>
  </si>
  <si>
    <t>Vendor will provide training, support, custom quick reference guides and documentation to Customer training and support leads.  Customer will provide training to end users.</t>
  </si>
  <si>
    <t>Train the User</t>
  </si>
  <si>
    <t>Vendor is responsible to provide direct to user training classes as defined in the RFP document.  Customized quick reference guides and leave-behinds provided.</t>
  </si>
  <si>
    <t>Training Documentation</t>
  </si>
  <si>
    <t>Provide the Customer internal training team with all documentation and training material (including electronic / softcopies) for future new hires to become self-sufficient.  Vendor will provide videos and access to Computer Based Training (CBT) where available.</t>
  </si>
  <si>
    <t>Training Practice</t>
  </si>
  <si>
    <t>Allow staff to become accustomed to the new system while not being in the Live environment where actual calls could be delivered</t>
  </si>
  <si>
    <t>Over the shoulder training, as-built documentation, full system orientation by lead engineer to Client engineers that will Administer the system.</t>
  </si>
  <si>
    <t>Help Desk / Troubleshooting Training</t>
  </si>
  <si>
    <t>Vendor to provide basic system admin training to Help Desk and Service Desk employees that will be responsible for Moves/Adds/Changes and Tier 1 troubleshooting.</t>
  </si>
  <si>
    <t>Cutover</t>
  </si>
  <si>
    <t>Vendor will lead, coordinate, and participate in cutover to the new Solution outside of Client business hours, and providing dedicated continuous support until all P1/P2 punchlist items are resolved.</t>
  </si>
  <si>
    <t>Onsite</t>
  </si>
  <si>
    <t>Vendor will provide onsite technical, project management, and support staff at Client HQ and key/large sites.</t>
  </si>
  <si>
    <t>Mutually Exclusive - most cloud installs are remote, as well as many others post-covid.  Onsite will be additional costs.</t>
  </si>
  <si>
    <t>Remote</t>
  </si>
  <si>
    <t>Vendor will support the cutover remotely over a conference bridge with Client providing onsite support.</t>
  </si>
  <si>
    <t>System Administration</t>
  </si>
  <si>
    <t>System should be easy enough to program that a formal certification class is not Mandatory</t>
  </si>
  <si>
    <t>Active Directory Integration</t>
  </si>
  <si>
    <t>Integration to Active Directory/ADFS/Azure in Office 365 with role-based access/automated provisioning to reduce time and workload to provision new users, automated removal or archiving when employee leaves. Automate changes for name change, department change</t>
  </si>
  <si>
    <t>Change to applicable AD that the client uses.</t>
  </si>
  <si>
    <t>Simplified provisioning</t>
  </si>
  <si>
    <t>"Single pane of glass" administration without having to manually touch multiple systems and integrate with HR system for new hires, terminations or changes</t>
  </si>
  <si>
    <t>Hierarchal Admin privileges</t>
  </si>
  <si>
    <t>Role Based Administration with hierarchal administration privileges, and cascading groups.  For example, the system admin for one group can not make changes to another BU; or CC manager can make changes to their agents and flows but not another. Service/Help Desk should have access to only the areas that are relevant to them.</t>
  </si>
  <si>
    <t>MACs</t>
  </si>
  <si>
    <t>Easy to maintain system to simplify Moves and Changes (MAC) and reduce time and workload of IT staff to enact changes to sub-systems</t>
  </si>
  <si>
    <t>Change Logging</t>
  </si>
  <si>
    <t>System should log all programming changes made through the admin portal, the user that made the change, and the old and new values, or have the capability to send this data to Syslog or logSIEM.</t>
  </si>
  <si>
    <t>Not everyone can do</t>
  </si>
  <si>
    <t>Templates</t>
  </si>
  <si>
    <t>Use user templates for the creation of new users, or have the ability to duplicate one user's profile to facilitate creating another user.</t>
  </si>
  <si>
    <t>Time/Date</t>
  </si>
  <si>
    <t>System automatically adjusts for daylight savings time and leap years</t>
  </si>
  <si>
    <t>Minimum Warranty</t>
  </si>
  <si>
    <t>All hardware, software, and installation labor provided by the vendor or manufacturer should be covered by a minimum of a 1 year parts and labor replacement warranty at the "turnkey price" provided by vendor</t>
  </si>
  <si>
    <t>24 x 7 x 4 Coverage</t>
  </si>
  <si>
    <t xml:space="preserve">Trouble tickets can be opened, and service provider will work, 24 hours a day, 7 days a week.  Response time for onsite repair with replacement hardware is 4 hours. </t>
  </si>
  <si>
    <t>+10-30% per year</t>
  </si>
  <si>
    <t>8 x 5 x NBD Coverage</t>
  </si>
  <si>
    <t xml:space="preserve">Trouble tickets can be opened, and service provider will work, 8 hours a day, 5 days a week.  Response time for onsite repair with replacement hardware is Next Business Day. </t>
  </si>
  <si>
    <t>Alarm Notification</t>
  </si>
  <si>
    <t>System is able to send emails, dial pagers, make phone calls or send text messages on major alarms</t>
  </si>
  <si>
    <t>Alarm Integration with Network Monitoring</t>
  </si>
  <si>
    <t>System is able to set SNMP traps on a major alarm, as well as responding to SNMP polling from a Network monitoring software (such as Solar Winds)</t>
  </si>
  <si>
    <t>Instructions:</t>
  </si>
  <si>
    <t>Schedule C Features and Functionality Requirements lists desired features and functionality (in addition to the RFP document) of the new system.</t>
  </si>
  <si>
    <t>Maximum Score Possible</t>
  </si>
  <si>
    <t>Explanation of  Compliance Requirements:</t>
  </si>
  <si>
    <t xml:space="preserve">• “Mandatory” – Vendor must provide this feature and include it in its base pricing to be compliant, Vendors that cannot meet this requirement may be eliminated; 
• “Preferred” - highly desired and should be included in Vendor’s base pricing, but a Vendor will not be automatically disqualified for non-compliance if they cannot meet this feature requirement; 
• “Option” – highly desired, but we are not sure what the feature will cost or whether it is within budget - should be priced as an option if it is an Option item; 
• “Somewhat Preferred” - desired but unlikely to be purchased if it is an extra cost item, we like this functionality and see a long-term benefit, however cost and other considerations may prevent us from implementing at this time.  A vendor's inability to deliver this functionality would have only a small impact to their score; or 
• “Not Required” - feature is not desired.  Vendor may or may not be asked about their compliance, but their response will have no effect on their score. </t>
  </si>
  <si>
    <t>Compliance Definitions:</t>
  </si>
  <si>
    <t>* Comply - Feature/Functionality is included in the proposed solution at no additional cost.
* Comply with 3rd Party - Feature/Functionality is not available in the base platform, but is fulfilled by including a 3rd party solution in the proposed price.
* Option - Feature/Functionality is available at additional cost, and is not included in the base price for the proposed solution. Pricing and explanation is summarized in the Notes column and then priced in the Options section of Schedule A.
* Partial Comply - Feature/Functionality is included in the base pricing provided, and generally (though not exactly) provides the functionality requested. Explanation of deviance from requested description is provided in the Notes column. 
* Do Not Comply - Feature/Functionality is not available in the proposed solution, even as an option.</t>
  </si>
  <si>
    <t>Common Control Equipment for Premises Systems (Total for entire solution)</t>
  </si>
  <si>
    <t>3 Year Total</t>
  </si>
  <si>
    <t>Fortes- Lima Elementary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</si>
</sst>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2]* #,##0.00_);_([$€-2]* \(#,##0.00\);_([$€-2]* &quot;-&quot;??_)"/>
    <numFmt numFmtId="165" formatCode="&quot;$&quot;#,##0.00"/>
    <numFmt numFmtId="166" formatCode="_(* #,##0_);_(* \(#,##0\);_(* &quot;-&quot;??_);_(@_)"/>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indexed="41"/>
      <name val="Calibri"/>
      <family val="2"/>
      <scheme val="minor"/>
    </font>
    <font>
      <b/>
      <sz val="10"/>
      <color rgb="FFFFFF00"/>
      <name val="Calibri"/>
      <family val="2"/>
      <scheme val="minor"/>
    </font>
    <font>
      <sz val="10"/>
      <name val="Calibri"/>
      <family val="2"/>
      <scheme val="minor"/>
    </font>
    <font>
      <b/>
      <sz val="10"/>
      <color indexed="9"/>
      <name val="Calibri"/>
      <family val="2"/>
      <scheme val="minor"/>
    </font>
    <font>
      <b/>
      <sz val="8"/>
      <name val="Calibri"/>
      <family val="2"/>
      <scheme val="minor"/>
    </font>
    <font>
      <sz val="10"/>
      <color indexed="9"/>
      <name val="Calibri"/>
      <family val="2"/>
      <scheme val="minor"/>
    </font>
    <font>
      <sz val="8"/>
      <name val="Calibri"/>
      <family val="2"/>
      <scheme val="minor"/>
    </font>
    <font>
      <i/>
      <sz val="10"/>
      <name val="Calibri"/>
      <family val="2"/>
      <scheme val="minor"/>
    </font>
    <font>
      <b/>
      <sz val="10"/>
      <name val="Calibri"/>
      <family val="2"/>
      <scheme val="minor"/>
    </font>
    <font>
      <sz val="9"/>
      <name val="Calibri"/>
      <family val="2"/>
    </font>
    <font>
      <b/>
      <sz val="10"/>
      <color rgb="FFC00000"/>
      <name val="Calibri"/>
      <family val="2"/>
      <scheme val="minor"/>
    </font>
    <font>
      <b/>
      <sz val="10"/>
      <color rgb="FFFF0000"/>
      <name val="Calibri"/>
      <family val="2"/>
      <scheme val="minor"/>
    </font>
    <font>
      <sz val="8"/>
      <color indexed="9"/>
      <name val="Calibri"/>
      <family val="2"/>
    </font>
    <font>
      <b/>
      <sz val="8"/>
      <color indexed="9"/>
      <name val="Calibri"/>
      <family val="2"/>
      <scheme val="minor"/>
    </font>
    <font>
      <b/>
      <sz val="6"/>
      <color rgb="FFFFFFFF"/>
      <name val="Calibri"/>
      <family val="2"/>
      <scheme val="minor"/>
    </font>
    <font>
      <b/>
      <sz val="8"/>
      <color rgb="FFFFFFFF"/>
      <name val="Calibri"/>
      <family val="2"/>
      <scheme val="minor"/>
    </font>
    <font>
      <strike/>
      <sz val="10"/>
      <name val="Calibri"/>
      <family val="2"/>
      <scheme val="minor"/>
    </font>
    <font>
      <b/>
      <strike/>
      <sz val="10"/>
      <color indexed="9"/>
      <name val="Calibri"/>
      <family val="2"/>
      <scheme val="minor"/>
    </font>
    <font>
      <b/>
      <sz val="10"/>
      <color indexed="56"/>
      <name val="Calibri"/>
      <family val="2"/>
      <scheme val="minor"/>
    </font>
    <font>
      <b/>
      <sz val="10"/>
      <color indexed="41"/>
      <name val="Calibri"/>
      <family val="2"/>
      <scheme val="minor"/>
    </font>
    <font>
      <strike/>
      <sz val="10"/>
      <name val="Arial"/>
      <family val="2"/>
    </font>
    <font>
      <sz val="9"/>
      <color indexed="81"/>
      <name val="Tahoma"/>
      <family val="2"/>
    </font>
    <font>
      <b/>
      <sz val="8"/>
      <color rgb="FFFF0000"/>
      <name val="Calibri"/>
      <family val="2"/>
      <scheme val="minor"/>
    </font>
    <font>
      <sz val="12"/>
      <name val="Calibri"/>
      <family val="2"/>
      <scheme val="minor"/>
    </font>
    <font>
      <u/>
      <sz val="10"/>
      <color indexed="12"/>
      <name val="Arial"/>
      <family val="2"/>
    </font>
    <font>
      <u/>
      <sz val="10"/>
      <color rgb="FF0000FF"/>
      <name val="Arial"/>
      <family val="2"/>
    </font>
    <font>
      <i/>
      <sz val="8"/>
      <color rgb="FFFF0000"/>
      <name val="Calibri"/>
      <family val="2"/>
      <scheme val="minor"/>
    </font>
    <font>
      <i/>
      <sz val="8"/>
      <name val="Calibri"/>
      <family val="2"/>
      <scheme val="minor"/>
    </font>
    <font>
      <b/>
      <sz val="14"/>
      <color indexed="9"/>
      <name val="Calibri"/>
      <family val="2"/>
      <scheme val="minor"/>
    </font>
    <font>
      <b/>
      <sz val="9"/>
      <color indexed="9"/>
      <name val="Calibri"/>
      <family val="2"/>
      <scheme val="minor"/>
    </font>
    <font>
      <b/>
      <sz val="10"/>
      <name val="Calibri"/>
      <family val="2"/>
    </font>
    <font>
      <b/>
      <sz val="14"/>
      <name val="Calibri"/>
      <family val="2"/>
      <scheme val="minor"/>
    </font>
    <font>
      <b/>
      <sz val="12"/>
      <name val="Calibri"/>
      <family val="2"/>
      <scheme val="minor"/>
    </font>
    <font>
      <b/>
      <sz val="5"/>
      <name val="Calibri"/>
      <family val="2"/>
      <scheme val="minor"/>
    </font>
    <font>
      <sz val="8"/>
      <color rgb="FFFF0000"/>
      <name val="Calibri"/>
      <family val="2"/>
      <scheme val="minor"/>
    </font>
    <font>
      <sz val="10"/>
      <color theme="1"/>
      <name val="Calibri"/>
      <family val="2"/>
      <scheme val="minor"/>
    </font>
    <font>
      <b/>
      <sz val="11"/>
      <name val="Calibri"/>
      <family val="2"/>
      <scheme val="minor"/>
    </font>
    <font>
      <b/>
      <sz val="11"/>
      <name val="Arial"/>
      <family val="2"/>
    </font>
    <font>
      <sz val="8"/>
      <name val="Arial"/>
      <family val="2"/>
    </font>
    <font>
      <sz val="8"/>
      <name val="Calibri"/>
      <family val="2"/>
    </font>
    <font>
      <b/>
      <sz val="9"/>
      <color indexed="81"/>
      <name val="Tahoma"/>
      <family val="2"/>
    </font>
  </fonts>
  <fills count="16">
    <fill>
      <patternFill patternType="none"/>
    </fill>
    <fill>
      <patternFill patternType="gray125"/>
    </fill>
    <fill>
      <patternFill patternType="solid">
        <fgColor theme="2" tint="-0.249977111117893"/>
        <bgColor indexed="64"/>
      </patternFill>
    </fill>
    <fill>
      <patternFill patternType="solid">
        <fgColor indexed="21"/>
        <bgColor indexed="64"/>
      </patternFill>
    </fill>
    <fill>
      <patternFill patternType="solid">
        <fgColor theme="0" tint="-0.499984740745262"/>
        <bgColor indexed="64"/>
      </patternFill>
    </fill>
    <fill>
      <patternFill patternType="solid">
        <fgColor indexed="9"/>
        <bgColor indexed="64"/>
      </patternFill>
    </fill>
    <fill>
      <patternFill patternType="solid">
        <fgColor rgb="FF00FFFF"/>
        <bgColor indexed="64"/>
      </patternFill>
    </fill>
    <fill>
      <patternFill patternType="solid">
        <fgColor theme="0" tint="-0.249977111117893"/>
        <bgColor indexed="64"/>
      </patternFill>
    </fill>
    <fill>
      <patternFill patternType="solid">
        <fgColor rgb="FFCCFFCC"/>
        <bgColor indexed="64"/>
      </patternFill>
    </fill>
    <fill>
      <patternFill patternType="solid">
        <fgColor theme="0"/>
        <bgColor indexed="64"/>
      </patternFill>
    </fill>
    <fill>
      <patternFill patternType="solid">
        <fgColor indexed="22"/>
        <bgColor indexed="64"/>
      </patternFill>
    </fill>
    <fill>
      <patternFill patternType="solid">
        <fgColor rgb="FFC0C0C0"/>
        <bgColor indexed="64"/>
      </patternFill>
    </fill>
    <fill>
      <patternFill patternType="solid">
        <fgColor indexed="15"/>
        <bgColor indexed="64"/>
      </patternFill>
    </fill>
    <fill>
      <patternFill patternType="solid">
        <fgColor indexed="49"/>
        <bgColor indexed="64"/>
      </patternFill>
    </fill>
    <fill>
      <patternFill patternType="solid">
        <fgColor theme="6" tint="-0.249977111117893"/>
        <bgColor indexed="64"/>
      </patternFill>
    </fill>
    <fill>
      <patternFill patternType="solid">
        <fgColor theme="6" tint="0.59999389629810485"/>
        <bgColor indexed="64"/>
      </patternFill>
    </fill>
  </fills>
  <borders count="4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dashed">
        <color indexed="64"/>
      </right>
      <top style="medium">
        <color indexed="64"/>
      </top>
      <bottom/>
      <diagonal/>
    </border>
    <border>
      <left style="thin">
        <color indexed="64"/>
      </left>
      <right style="thin">
        <color indexed="64"/>
      </right>
      <top/>
      <bottom/>
      <diagonal/>
    </border>
    <border>
      <left style="dashed">
        <color indexed="64"/>
      </left>
      <right/>
      <top style="medium">
        <color indexed="64"/>
      </top>
      <bottom/>
      <diagonal/>
    </border>
    <border>
      <left/>
      <right style="thin">
        <color indexed="64"/>
      </right>
      <top style="thin">
        <color indexed="64"/>
      </top>
      <bottom/>
      <diagonal/>
    </border>
    <border>
      <left style="medium">
        <color auto="1"/>
      </left>
      <right style="thin">
        <color auto="1"/>
      </right>
      <top style="thin">
        <color auto="1"/>
      </top>
      <bottom/>
      <diagonal/>
    </border>
    <border>
      <left style="thin">
        <color auto="1"/>
      </left>
      <right style="dashed">
        <color auto="1"/>
      </right>
      <top style="thin">
        <color auto="1"/>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auto="1"/>
      </left>
      <right/>
      <top style="medium">
        <color auto="1"/>
      </top>
      <bottom style="thin">
        <color auto="1"/>
      </bottom>
      <diagonal/>
    </border>
    <border>
      <left style="thin">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style="medium">
        <color indexed="64"/>
      </top>
      <bottom/>
      <diagonal/>
    </border>
  </borders>
  <cellStyleXfs count="10">
    <xf numFmtId="164" fontId="0" fillId="0" borderId="0"/>
    <xf numFmtId="0" fontId="3" fillId="0" borderId="0"/>
    <xf numFmtId="164" fontId="5" fillId="0" borderId="0"/>
    <xf numFmtId="0" fontId="2" fillId="0" borderId="0"/>
    <xf numFmtId="164" fontId="5" fillId="0" borderId="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164" fontId="30" fillId="0" borderId="0" applyNumberFormat="0" applyFill="0" applyBorder="0" applyAlignment="0" applyProtection="0">
      <alignment vertical="top"/>
      <protection locked="0"/>
    </xf>
    <xf numFmtId="0" fontId="5" fillId="0" borderId="0"/>
  </cellStyleXfs>
  <cellXfs count="257">
    <xf numFmtId="164" fontId="0" fillId="0" borderId="0" xfId="0"/>
    <xf numFmtId="0" fontId="3" fillId="0" borderId="1" xfId="1" applyBorder="1" applyAlignment="1">
      <alignment horizontal="center" vertical="center" wrapText="1"/>
    </xf>
    <xf numFmtId="0" fontId="3" fillId="0" borderId="1" xfId="1" applyBorder="1" applyAlignment="1">
      <alignment horizontal="center" wrapText="1"/>
    </xf>
    <xf numFmtId="1" fontId="3" fillId="0" borderId="1" xfId="1" applyNumberFormat="1" applyBorder="1" applyAlignment="1">
      <alignment horizontal="center" vertical="center" wrapText="1"/>
    </xf>
    <xf numFmtId="0" fontId="3" fillId="0" borderId="1" xfId="1" applyBorder="1" applyAlignment="1">
      <alignment wrapText="1"/>
    </xf>
    <xf numFmtId="0" fontId="3" fillId="0" borderId="0" xfId="1" applyAlignment="1">
      <alignment wrapText="1"/>
    </xf>
    <xf numFmtId="0" fontId="4" fillId="2" borderId="2" xfId="1" applyFont="1" applyFill="1" applyBorder="1"/>
    <xf numFmtId="0" fontId="4" fillId="2" borderId="2" xfId="1" applyFont="1" applyFill="1" applyBorder="1" applyAlignment="1">
      <alignment horizontal="center"/>
    </xf>
    <xf numFmtId="0" fontId="4" fillId="2" borderId="2" xfId="1" applyFont="1" applyFill="1" applyBorder="1" applyAlignment="1">
      <alignment horizontal="center" vertical="center"/>
    </xf>
    <xf numFmtId="0" fontId="3" fillId="0" borderId="0" xfId="1"/>
    <xf numFmtId="0" fontId="3" fillId="0" borderId="2" xfId="1" applyBorder="1"/>
    <xf numFmtId="0" fontId="3" fillId="0" borderId="2" xfId="1" applyBorder="1" applyAlignment="1">
      <alignment horizontal="center"/>
    </xf>
    <xf numFmtId="0" fontId="3" fillId="0" borderId="2" xfId="1" applyBorder="1" applyAlignment="1">
      <alignment horizontal="center" vertical="center"/>
    </xf>
    <xf numFmtId="0" fontId="3" fillId="0" borderId="0" xfId="1" applyAlignment="1">
      <alignment horizontal="center"/>
    </xf>
    <xf numFmtId="1" fontId="3" fillId="0" borderId="2" xfId="1" applyNumberFormat="1" applyBorder="1" applyAlignment="1">
      <alignment horizontal="center" vertical="center"/>
    </xf>
    <xf numFmtId="0" fontId="3" fillId="0" borderId="2" xfId="1" applyBorder="1" applyAlignment="1">
      <alignment horizontal="center" vertical="center" wrapText="1"/>
    </xf>
    <xf numFmtId="1" fontId="3" fillId="0" borderId="0" xfId="1" applyNumberFormat="1" applyAlignment="1">
      <alignment horizontal="center" vertical="center"/>
    </xf>
    <xf numFmtId="1" fontId="3" fillId="0" borderId="0" xfId="1" applyNumberFormat="1"/>
    <xf numFmtId="0" fontId="3" fillId="0" borderId="0" xfId="1" applyAlignment="1">
      <alignment horizontal="center" vertical="center"/>
    </xf>
    <xf numFmtId="0" fontId="4" fillId="2" borderId="0" xfId="1" applyFont="1" applyFill="1" applyAlignment="1">
      <alignment horizontal="center" vertical="center"/>
    </xf>
    <xf numFmtId="164" fontId="5" fillId="0" borderId="0" xfId="2" applyAlignment="1">
      <alignment horizontal="center" vertical="center" wrapText="1"/>
    </xf>
    <xf numFmtId="0" fontId="5" fillId="0" borderId="0" xfId="2" applyNumberFormat="1" applyAlignment="1">
      <alignment horizontal="center" vertical="center" wrapText="1"/>
    </xf>
    <xf numFmtId="164" fontId="5" fillId="0" borderId="0" xfId="2" applyAlignment="1">
      <alignment horizontal="left"/>
    </xf>
    <xf numFmtId="0" fontId="5" fillId="0" borderId="0" xfId="2" applyNumberFormat="1" applyAlignment="1">
      <alignment horizontal="center" vertical="center"/>
    </xf>
    <xf numFmtId="1" fontId="5" fillId="0" borderId="0" xfId="2" applyNumberFormat="1" applyAlignment="1">
      <alignment horizontal="center" vertical="center"/>
    </xf>
    <xf numFmtId="2" fontId="5" fillId="0" borderId="0" xfId="2" applyNumberFormat="1" applyAlignment="1">
      <alignment horizontal="center" vertical="center"/>
    </xf>
    <xf numFmtId="164" fontId="5" fillId="0" borderId="0" xfId="2"/>
    <xf numFmtId="1" fontId="5" fillId="0" borderId="0" xfId="2" applyNumberFormat="1"/>
    <xf numFmtId="164" fontId="5" fillId="0" borderId="0" xfId="2" applyAlignment="1">
      <alignment vertical="center"/>
    </xf>
    <xf numFmtId="164" fontId="7" fillId="4" borderId="6" xfId="4" applyFont="1" applyFill="1" applyBorder="1" applyAlignment="1">
      <alignment horizontal="center" vertical="center" wrapText="1"/>
    </xf>
    <xf numFmtId="0" fontId="7" fillId="4" borderId="7" xfId="4" applyNumberFormat="1" applyFont="1" applyFill="1" applyBorder="1" applyAlignment="1">
      <alignment horizontal="center" vertical="center"/>
    </xf>
    <xf numFmtId="164" fontId="5" fillId="0" borderId="0" xfId="4" applyAlignment="1">
      <alignment vertical="center"/>
    </xf>
    <xf numFmtId="0" fontId="8" fillId="0" borderId="0" xfId="4" applyNumberFormat="1" applyFont="1" applyAlignment="1">
      <alignment vertical="center"/>
    </xf>
    <xf numFmtId="0" fontId="8" fillId="0" borderId="8" xfId="4" applyNumberFormat="1" applyFont="1" applyBorder="1" applyAlignment="1">
      <alignment vertical="center" wrapText="1"/>
    </xf>
    <xf numFmtId="44" fontId="8" fillId="5" borderId="0" xfId="5" applyFont="1" applyFill="1" applyBorder="1" applyAlignment="1">
      <alignment horizontal="center" vertical="center"/>
    </xf>
    <xf numFmtId="44" fontId="8" fillId="5" borderId="9" xfId="5" applyFont="1" applyFill="1" applyBorder="1" applyAlignment="1">
      <alignment horizontal="center" vertical="center"/>
    </xf>
    <xf numFmtId="0" fontId="9" fillId="3" borderId="10" xfId="4" applyNumberFormat="1" applyFont="1" applyFill="1" applyBorder="1" applyAlignment="1">
      <alignment vertical="center" wrapText="1"/>
    </xf>
    <xf numFmtId="165" fontId="9" fillId="3" borderId="2" xfId="5" applyNumberFormat="1" applyFont="1" applyFill="1" applyBorder="1" applyAlignment="1">
      <alignment horizontal="center" vertical="center" wrapText="1"/>
    </xf>
    <xf numFmtId="44" fontId="9" fillId="3" borderId="2" xfId="6" applyNumberFormat="1" applyFont="1" applyFill="1" applyBorder="1" applyAlignment="1">
      <alignment horizontal="center" vertical="center" wrapText="1"/>
    </xf>
    <xf numFmtId="44" fontId="9" fillId="3" borderId="2" xfId="5" applyFont="1" applyFill="1" applyBorder="1" applyAlignment="1">
      <alignment horizontal="center" vertical="center" wrapText="1"/>
    </xf>
    <xf numFmtId="0" fontId="9" fillId="3" borderId="11" xfId="4" applyNumberFormat="1" applyFont="1" applyFill="1" applyBorder="1" applyAlignment="1">
      <alignment horizontal="center" vertical="center" wrapText="1"/>
    </xf>
    <xf numFmtId="0" fontId="10" fillId="6" borderId="12" xfId="5" applyNumberFormat="1" applyFont="1" applyFill="1" applyBorder="1" applyAlignment="1" applyProtection="1">
      <alignment horizontal="center" vertical="center" wrapText="1"/>
    </xf>
    <xf numFmtId="0" fontId="11" fillId="0" borderId="0" xfId="4" applyNumberFormat="1" applyFont="1" applyAlignment="1">
      <alignment vertical="center" wrapText="1"/>
    </xf>
    <xf numFmtId="0" fontId="8" fillId="0" borderId="10" xfId="4" applyNumberFormat="1" applyFont="1" applyBorder="1" applyAlignment="1">
      <alignment vertical="center" wrapText="1"/>
    </xf>
    <xf numFmtId="3" fontId="8" fillId="0" borderId="2" xfId="4" applyNumberFormat="1" applyFont="1" applyBorder="1" applyAlignment="1">
      <alignment horizontal="center" vertical="center" wrapText="1"/>
    </xf>
    <xf numFmtId="44" fontId="8" fillId="0" borderId="2" xfId="5" applyFont="1" applyFill="1" applyBorder="1" applyAlignment="1" applyProtection="1">
      <alignment horizontal="center" vertical="center"/>
      <protection locked="0"/>
    </xf>
    <xf numFmtId="44" fontId="8" fillId="7" borderId="2" xfId="5" applyFont="1" applyFill="1" applyBorder="1" applyAlignment="1">
      <alignment horizontal="center" vertical="center"/>
    </xf>
    <xf numFmtId="0" fontId="12" fillId="0" borderId="11" xfId="5" applyNumberFormat="1" applyFont="1" applyFill="1" applyBorder="1" applyAlignment="1" applyProtection="1">
      <alignment horizontal="center" vertical="center" wrapText="1"/>
      <protection locked="0"/>
    </xf>
    <xf numFmtId="0" fontId="10" fillId="8" borderId="2" xfId="4" applyNumberFormat="1" applyFont="1" applyFill="1" applyBorder="1" applyAlignment="1">
      <alignment horizontal="center" vertical="center" wrapText="1"/>
    </xf>
    <xf numFmtId="44" fontId="8" fillId="5" borderId="0" xfId="6" applyNumberFormat="1" applyFont="1" applyFill="1" applyBorder="1" applyAlignment="1" applyProtection="1">
      <alignment horizontal="center" vertical="center"/>
    </xf>
    <xf numFmtId="0" fontId="9" fillId="0" borderId="0" xfId="4" applyNumberFormat="1" applyFont="1" applyAlignment="1">
      <alignment vertical="center" wrapText="1"/>
    </xf>
    <xf numFmtId="3" fontId="8" fillId="9" borderId="2" xfId="4" applyNumberFormat="1" applyFont="1" applyFill="1" applyBorder="1" applyAlignment="1">
      <alignment horizontal="center" vertical="center" wrapText="1"/>
    </xf>
    <xf numFmtId="165" fontId="13" fillId="0" borderId="13" xfId="5" applyNumberFormat="1" applyFont="1" applyFill="1" applyBorder="1" applyAlignment="1" applyProtection="1">
      <alignment horizontal="center" vertical="center"/>
      <protection locked="0"/>
    </xf>
    <xf numFmtId="0" fontId="14" fillId="0" borderId="14" xfId="4" applyNumberFormat="1" applyFont="1" applyBorder="1" applyAlignment="1">
      <alignment vertical="center" wrapText="1"/>
    </xf>
    <xf numFmtId="3" fontId="14" fillId="0" borderId="15" xfId="4" applyNumberFormat="1" applyFont="1" applyBorder="1" applyAlignment="1">
      <alignment horizontal="center" vertical="center" wrapText="1"/>
    </xf>
    <xf numFmtId="0" fontId="8" fillId="9" borderId="10" xfId="4" applyNumberFormat="1" applyFont="1" applyFill="1" applyBorder="1" applyAlignment="1">
      <alignment vertical="center" wrapText="1"/>
    </xf>
    <xf numFmtId="0" fontId="12" fillId="0" borderId="16" xfId="5" applyNumberFormat="1" applyFont="1" applyFill="1" applyBorder="1" applyAlignment="1" applyProtection="1">
      <alignment horizontal="left" vertical="center" wrapText="1"/>
      <protection locked="0"/>
    </xf>
    <xf numFmtId="0" fontId="12" fillId="0" borderId="16" xfId="5" applyNumberFormat="1" applyFont="1" applyFill="1" applyBorder="1" applyAlignment="1" applyProtection="1">
      <alignment horizontal="center" vertical="center" wrapText="1"/>
      <protection locked="0"/>
    </xf>
    <xf numFmtId="0" fontId="14" fillId="0" borderId="17" xfId="4" applyNumberFormat="1" applyFont="1" applyBorder="1" applyAlignment="1">
      <alignment vertical="center" wrapText="1"/>
    </xf>
    <xf numFmtId="3" fontId="14" fillId="0" borderId="18" xfId="4" applyNumberFormat="1" applyFont="1" applyBorder="1" applyAlignment="1">
      <alignment horizontal="center" vertical="center" wrapText="1"/>
    </xf>
    <xf numFmtId="0" fontId="14" fillId="0" borderId="19" xfId="4" applyNumberFormat="1" applyFont="1" applyBorder="1" applyAlignment="1">
      <alignment vertical="center" wrapText="1"/>
    </xf>
    <xf numFmtId="0" fontId="16" fillId="0" borderId="19" xfId="4" applyNumberFormat="1" applyFont="1" applyBorder="1" applyAlignment="1">
      <alignment vertical="center" wrapText="1"/>
    </xf>
    <xf numFmtId="3" fontId="17" fillId="0" borderId="18" xfId="4" applyNumberFormat="1" applyFont="1" applyBorder="1" applyAlignment="1">
      <alignment horizontal="center" vertical="center" wrapText="1"/>
    </xf>
    <xf numFmtId="0" fontId="8" fillId="0" borderId="2" xfId="4" applyNumberFormat="1" applyFont="1" applyBorder="1" applyAlignment="1">
      <alignment horizontal="left" vertical="center" wrapText="1"/>
    </xf>
    <xf numFmtId="0" fontId="8" fillId="0" borderId="16" xfId="4" applyNumberFormat="1" applyFont="1" applyBorder="1" applyAlignment="1">
      <alignment vertical="center" wrapText="1"/>
    </xf>
    <xf numFmtId="0" fontId="8" fillId="0" borderId="0" xfId="4" applyNumberFormat="1" applyFont="1" applyAlignment="1">
      <alignment vertical="center" wrapText="1"/>
    </xf>
    <xf numFmtId="0" fontId="8" fillId="0" borderId="2" xfId="4" applyNumberFormat="1" applyFont="1" applyBorder="1" applyAlignment="1">
      <alignment vertical="center" wrapText="1"/>
    </xf>
    <xf numFmtId="0" fontId="12" fillId="0" borderId="2" xfId="5" applyNumberFormat="1" applyFont="1" applyFill="1" applyBorder="1" applyAlignment="1" applyProtection="1">
      <alignment horizontal="center" vertical="center" wrapText="1"/>
      <protection locked="0"/>
    </xf>
    <xf numFmtId="44" fontId="8" fillId="5" borderId="2" xfId="5" applyFont="1" applyFill="1" applyBorder="1" applyAlignment="1">
      <alignment horizontal="center" vertical="center"/>
    </xf>
    <xf numFmtId="0" fontId="8" fillId="0" borderId="20" xfId="4" applyNumberFormat="1" applyFont="1" applyBorder="1" applyAlignment="1">
      <alignment vertical="center" wrapText="1"/>
    </xf>
    <xf numFmtId="3" fontId="8" fillId="0" borderId="1" xfId="4" applyNumberFormat="1" applyFont="1" applyBorder="1" applyAlignment="1">
      <alignment horizontal="center" vertical="center" wrapText="1"/>
    </xf>
    <xf numFmtId="3" fontId="8" fillId="0" borderId="13" xfId="4" applyNumberFormat="1" applyFont="1" applyBorder="1" applyAlignment="1">
      <alignment horizontal="center" vertical="center" wrapText="1"/>
    </xf>
    <xf numFmtId="0" fontId="12" fillId="5" borderId="0" xfId="5" applyNumberFormat="1" applyFont="1" applyFill="1" applyBorder="1" applyAlignment="1" applyProtection="1">
      <alignment horizontal="center" vertical="center" wrapText="1"/>
    </xf>
    <xf numFmtId="0" fontId="9" fillId="3" borderId="10" xfId="4" applyNumberFormat="1" applyFont="1" applyFill="1" applyBorder="1" applyAlignment="1">
      <alignment horizontal="left" vertical="center" wrapText="1"/>
    </xf>
    <xf numFmtId="44" fontId="9" fillId="3" borderId="2" xfId="4" applyNumberFormat="1" applyFont="1" applyFill="1" applyBorder="1" applyAlignment="1">
      <alignment horizontal="center" vertical="center" wrapText="1"/>
    </xf>
    <xf numFmtId="0" fontId="8" fillId="0" borderId="20" xfId="4" applyNumberFormat="1" applyFont="1" applyBorder="1" applyAlignment="1">
      <alignment horizontal="left" vertical="center" wrapText="1"/>
    </xf>
    <xf numFmtId="166" fontId="8" fillId="0" borderId="13" xfId="6" applyNumberFormat="1" applyFont="1" applyFill="1" applyBorder="1" applyAlignment="1">
      <alignment horizontal="center" vertical="center" wrapText="1"/>
    </xf>
    <xf numFmtId="0" fontId="8" fillId="0" borderId="2" xfId="4" applyNumberFormat="1" applyFont="1" applyBorder="1" applyAlignment="1">
      <alignment horizontal="center" vertical="center"/>
    </xf>
    <xf numFmtId="44" fontId="8" fillId="10" borderId="2" xfId="5" applyFont="1" applyFill="1" applyBorder="1" applyAlignment="1" applyProtection="1">
      <alignment horizontal="center" vertical="center"/>
      <protection locked="0"/>
    </xf>
    <xf numFmtId="0" fontId="22" fillId="0" borderId="0" xfId="4" applyNumberFormat="1" applyFont="1" applyAlignment="1">
      <alignment vertical="center" wrapText="1"/>
    </xf>
    <xf numFmtId="0" fontId="22" fillId="0" borderId="0" xfId="4" applyNumberFormat="1" applyFont="1" applyAlignment="1">
      <alignment vertical="center"/>
    </xf>
    <xf numFmtId="44" fontId="9" fillId="3" borderId="2" xfId="6" applyNumberFormat="1" applyFont="1" applyFill="1" applyBorder="1" applyAlignment="1" applyProtection="1">
      <alignment horizontal="center" vertical="center" wrapText="1"/>
    </xf>
    <xf numFmtId="0" fontId="23" fillId="3" borderId="2" xfId="4" applyNumberFormat="1" applyFont="1" applyFill="1" applyBorder="1" applyAlignment="1">
      <alignment horizontal="center" vertical="center" wrapText="1"/>
    </xf>
    <xf numFmtId="44" fontId="8" fillId="10" borderId="2" xfId="5" applyFont="1" applyFill="1" applyBorder="1" applyAlignment="1">
      <alignment horizontal="center" vertical="center"/>
    </xf>
    <xf numFmtId="0" fontId="12" fillId="5" borderId="9" xfId="5" applyNumberFormat="1" applyFont="1" applyFill="1" applyBorder="1" applyAlignment="1">
      <alignment horizontal="center" vertical="center" wrapText="1"/>
    </xf>
    <xf numFmtId="164" fontId="22" fillId="0" borderId="2" xfId="4" applyFont="1" applyBorder="1" applyAlignment="1">
      <alignment vertical="center"/>
    </xf>
    <xf numFmtId="9" fontId="22" fillId="0" borderId="2" xfId="7" applyFont="1" applyFill="1" applyBorder="1" applyAlignment="1" applyProtection="1">
      <alignment horizontal="center" vertical="center"/>
      <protection locked="0"/>
    </xf>
    <xf numFmtId="0" fontId="24" fillId="0" borderId="0" xfId="4" applyNumberFormat="1" applyFont="1" applyAlignment="1">
      <alignment vertical="center"/>
    </xf>
    <xf numFmtId="44" fontId="8" fillId="11" borderId="2" xfId="5" applyFont="1" applyFill="1" applyBorder="1" applyAlignment="1">
      <alignment horizontal="center" vertical="center"/>
    </xf>
    <xf numFmtId="44" fontId="25" fillId="3" borderId="2" xfId="5" applyFont="1" applyFill="1" applyBorder="1" applyAlignment="1">
      <alignment horizontal="center" vertical="center"/>
    </xf>
    <xf numFmtId="44" fontId="8" fillId="0" borderId="12" xfId="5" applyFont="1" applyFill="1" applyBorder="1" applyAlignment="1" applyProtection="1">
      <alignment horizontal="center" vertical="center"/>
      <protection locked="0"/>
    </xf>
    <xf numFmtId="0" fontId="12" fillId="0" borderId="11" xfId="5" applyNumberFormat="1" applyFont="1" applyFill="1" applyBorder="1" applyAlignment="1" applyProtection="1">
      <alignment horizontal="center" vertical="center" wrapText="1"/>
    </xf>
    <xf numFmtId="165" fontId="8" fillId="0" borderId="0" xfId="4" applyNumberFormat="1" applyFont="1" applyAlignment="1">
      <alignment horizontal="center" vertical="center"/>
    </xf>
    <xf numFmtId="44" fontId="7" fillId="3" borderId="2" xfId="5" applyFont="1" applyFill="1" applyBorder="1" applyAlignment="1">
      <alignment horizontal="center" vertical="center"/>
    </xf>
    <xf numFmtId="0" fontId="8" fillId="5" borderId="8" xfId="4" applyNumberFormat="1" applyFont="1" applyFill="1" applyBorder="1" applyAlignment="1">
      <alignment vertical="center" wrapText="1"/>
    </xf>
    <xf numFmtId="44" fontId="8" fillId="5" borderId="0" xfId="5" applyFont="1" applyFill="1" applyBorder="1" applyAlignment="1" applyProtection="1">
      <alignment horizontal="center" vertical="center"/>
    </xf>
    <xf numFmtId="44" fontId="8" fillId="5" borderId="9" xfId="5" applyFont="1" applyFill="1" applyBorder="1" applyAlignment="1" applyProtection="1">
      <alignment horizontal="center" vertical="center"/>
    </xf>
    <xf numFmtId="3" fontId="8" fillId="0" borderId="21" xfId="4" applyNumberFormat="1" applyFont="1" applyBorder="1" applyAlignment="1">
      <alignment horizontal="center" vertical="center" wrapText="1"/>
    </xf>
    <xf numFmtId="164" fontId="26" fillId="0" borderId="0" xfId="2" applyFont="1" applyAlignment="1">
      <alignment vertical="center"/>
    </xf>
    <xf numFmtId="164" fontId="26" fillId="0" borderId="0" xfId="4" applyFont="1" applyAlignment="1">
      <alignment vertical="center"/>
    </xf>
    <xf numFmtId="164" fontId="26" fillId="0" borderId="0" xfId="2" applyFont="1"/>
    <xf numFmtId="10" fontId="8" fillId="6" borderId="2" xfId="7" applyNumberFormat="1" applyFont="1" applyFill="1" applyBorder="1" applyAlignment="1" applyProtection="1">
      <alignment horizontal="center" vertical="center"/>
      <protection locked="0"/>
    </xf>
    <xf numFmtId="0" fontId="12" fillId="0" borderId="22" xfId="5" applyNumberFormat="1" applyFont="1" applyFill="1" applyBorder="1" applyAlignment="1" applyProtection="1">
      <alignment horizontal="left" vertical="center" wrapText="1"/>
      <protection locked="0"/>
    </xf>
    <xf numFmtId="0" fontId="12" fillId="0" borderId="22" xfId="5" applyNumberFormat="1" applyFont="1" applyFill="1" applyBorder="1" applyAlignment="1" applyProtection="1">
      <alignment horizontal="center" vertical="center" wrapText="1"/>
      <protection locked="0"/>
    </xf>
    <xf numFmtId="0" fontId="12" fillId="0" borderId="23" xfId="5" applyNumberFormat="1" applyFont="1" applyFill="1" applyBorder="1" applyAlignment="1" applyProtection="1">
      <alignment horizontal="center" vertical="center" wrapText="1"/>
      <protection locked="0"/>
    </xf>
    <xf numFmtId="0" fontId="8" fillId="0" borderId="0" xfId="4" applyNumberFormat="1" applyFont="1" applyAlignment="1">
      <alignment horizontal="center" vertical="center" wrapText="1"/>
    </xf>
    <xf numFmtId="44" fontId="8" fillId="0" borderId="0" xfId="6" applyNumberFormat="1" applyFont="1" applyFill="1" applyBorder="1" applyAlignment="1">
      <alignment horizontal="center" vertical="center"/>
    </xf>
    <xf numFmtId="44" fontId="8" fillId="0" borderId="0" xfId="4" applyNumberFormat="1" applyFont="1" applyAlignment="1">
      <alignment horizontal="center" vertical="center"/>
    </xf>
    <xf numFmtId="0" fontId="12" fillId="0" borderId="0" xfId="4" applyNumberFormat="1" applyFont="1" applyAlignment="1">
      <alignment horizontal="center" vertical="center" wrapText="1"/>
    </xf>
    <xf numFmtId="44" fontId="8" fillId="0" borderId="0" xfId="6" applyNumberFormat="1" applyFont="1" applyFill="1" applyBorder="1" applyAlignment="1" applyProtection="1">
      <alignment horizontal="center" vertical="center"/>
    </xf>
    <xf numFmtId="0" fontId="6" fillId="3" borderId="24" xfId="4" applyNumberFormat="1" applyFont="1" applyFill="1" applyBorder="1" applyAlignment="1">
      <alignment horizontal="left" vertical="center"/>
    </xf>
    <xf numFmtId="0" fontId="6" fillId="3" borderId="24" xfId="4" applyNumberFormat="1" applyFont="1" applyFill="1" applyBorder="1" applyAlignment="1">
      <alignment horizontal="centerContinuous" vertical="center" wrapText="1"/>
    </xf>
    <xf numFmtId="0" fontId="6" fillId="3" borderId="7" xfId="4" applyNumberFormat="1" applyFont="1" applyFill="1" applyBorder="1" applyAlignment="1">
      <alignment horizontal="center" vertical="center" wrapText="1"/>
    </xf>
    <xf numFmtId="9" fontId="6" fillId="3" borderId="6" xfId="7" applyFont="1" applyFill="1" applyBorder="1" applyAlignment="1" applyProtection="1">
      <alignment horizontal="centerContinuous" vertical="center" wrapText="1"/>
    </xf>
    <xf numFmtId="0" fontId="6" fillId="3" borderId="7" xfId="4" applyNumberFormat="1" applyFont="1" applyFill="1" applyBorder="1" applyAlignment="1">
      <alignment horizontal="centerContinuous" vertical="center" wrapText="1"/>
    </xf>
    <xf numFmtId="0" fontId="6" fillId="5" borderId="25" xfId="4" applyNumberFormat="1" applyFont="1" applyFill="1" applyBorder="1" applyAlignment="1">
      <alignment horizontal="centerContinuous" vertical="center" wrapText="1"/>
    </xf>
    <xf numFmtId="0" fontId="6" fillId="3" borderId="26" xfId="4" applyNumberFormat="1" applyFont="1" applyFill="1" applyBorder="1" applyAlignment="1">
      <alignment horizontal="left" vertical="center"/>
    </xf>
    <xf numFmtId="0" fontId="6" fillId="3" borderId="26" xfId="4" applyNumberFormat="1" applyFont="1" applyFill="1" applyBorder="1" applyAlignment="1">
      <alignment horizontal="center" vertical="center" wrapText="1"/>
    </xf>
    <xf numFmtId="0" fontId="6" fillId="3" borderId="26" xfId="4" applyNumberFormat="1" applyFont="1" applyFill="1" applyBorder="1" applyAlignment="1">
      <alignment horizontal="centerContinuous" vertical="center" wrapText="1"/>
    </xf>
    <xf numFmtId="0" fontId="6" fillId="3" borderId="0" xfId="4" applyNumberFormat="1" applyFont="1" applyFill="1" applyAlignment="1">
      <alignment horizontal="centerContinuous" vertical="center" wrapText="1"/>
    </xf>
    <xf numFmtId="0" fontId="28" fillId="9" borderId="0" xfId="4" applyNumberFormat="1" applyFont="1" applyFill="1" applyAlignment="1">
      <alignment horizontal="centerContinuous" vertical="center" wrapText="1"/>
    </xf>
    <xf numFmtId="0" fontId="29" fillId="0" borderId="0" xfId="4" applyNumberFormat="1" applyFont="1" applyAlignment="1">
      <alignment vertical="center"/>
    </xf>
    <xf numFmtId="0" fontId="31" fillId="9" borderId="0" xfId="8" applyNumberFormat="1" applyFont="1" applyFill="1" applyBorder="1" applyAlignment="1" applyProtection="1">
      <alignment vertical="center"/>
    </xf>
    <xf numFmtId="0" fontId="30" fillId="9" borderId="0" xfId="8" applyNumberFormat="1" applyFill="1" applyBorder="1" applyAlignment="1" applyProtection="1">
      <alignment vertical="center" wrapText="1"/>
    </xf>
    <xf numFmtId="0" fontId="31" fillId="9" borderId="0" xfId="8" applyNumberFormat="1" applyFont="1" applyFill="1" applyBorder="1" applyAlignment="1" applyProtection="1">
      <alignment horizontal="right" vertical="center"/>
    </xf>
    <xf numFmtId="0" fontId="31" fillId="9" borderId="0" xfId="8" applyNumberFormat="1" applyFont="1" applyFill="1" applyBorder="1" applyAlignment="1" applyProtection="1">
      <alignment horizontal="left" vertical="center"/>
    </xf>
    <xf numFmtId="0" fontId="6" fillId="9" borderId="9" xfId="4" applyNumberFormat="1" applyFont="1" applyFill="1" applyBorder="1" applyAlignment="1">
      <alignment horizontal="center" vertical="center" wrapText="1"/>
    </xf>
    <xf numFmtId="9" fontId="6" fillId="9" borderId="8" xfId="7" applyFont="1" applyFill="1" applyBorder="1" applyAlignment="1" applyProtection="1">
      <alignment horizontal="center" vertical="center" wrapText="1"/>
    </xf>
    <xf numFmtId="0" fontId="6" fillId="9" borderId="0" xfId="4" applyNumberFormat="1" applyFont="1" applyFill="1" applyAlignment="1">
      <alignment horizontal="center" vertical="center" wrapText="1"/>
    </xf>
    <xf numFmtId="0" fontId="32" fillId="0" borderId="0" xfId="4" applyNumberFormat="1" applyFont="1" applyAlignment="1">
      <alignment horizontal="center" vertical="center" wrapText="1"/>
    </xf>
    <xf numFmtId="0" fontId="32" fillId="5" borderId="0" xfId="5" applyNumberFormat="1" applyFont="1" applyFill="1" applyBorder="1" applyAlignment="1" applyProtection="1">
      <alignment horizontal="center" vertical="center" wrapText="1"/>
    </xf>
    <xf numFmtId="0" fontId="33" fillId="5" borderId="0" xfId="5" applyNumberFormat="1" applyFont="1" applyFill="1" applyBorder="1" applyAlignment="1" applyProtection="1">
      <alignment horizontal="center" vertical="center" wrapText="1"/>
    </xf>
    <xf numFmtId="0" fontId="8" fillId="5" borderId="0" xfId="5" applyNumberFormat="1" applyFont="1" applyFill="1" applyBorder="1" applyAlignment="1" applyProtection="1">
      <alignment wrapText="1"/>
    </xf>
    <xf numFmtId="0" fontId="28" fillId="9" borderId="0" xfId="4" applyNumberFormat="1" applyFont="1" applyFill="1" applyAlignment="1">
      <alignment horizontal="center" vertical="center" wrapText="1"/>
    </xf>
    <xf numFmtId="0" fontId="29" fillId="9" borderId="0" xfId="4" applyNumberFormat="1" applyFont="1" applyFill="1" applyAlignment="1">
      <alignment vertical="center"/>
    </xf>
    <xf numFmtId="0" fontId="34" fillId="3" borderId="27" xfId="4" applyNumberFormat="1" applyFont="1" applyFill="1" applyBorder="1" applyAlignment="1">
      <alignment vertical="top" wrapText="1"/>
    </xf>
    <xf numFmtId="0" fontId="34" fillId="3" borderId="28" xfId="4" applyNumberFormat="1" applyFont="1" applyFill="1" applyBorder="1" applyAlignment="1">
      <alignment vertical="top" wrapText="1"/>
    </xf>
    <xf numFmtId="0" fontId="9" fillId="3" borderId="28" xfId="4" applyNumberFormat="1" applyFont="1" applyFill="1" applyBorder="1" applyAlignment="1">
      <alignment horizontal="center" vertical="top" wrapText="1"/>
    </xf>
    <xf numFmtId="0" fontId="9" fillId="3" borderId="29" xfId="4" applyNumberFormat="1" applyFont="1" applyFill="1" applyBorder="1" applyAlignment="1">
      <alignment horizontal="center" vertical="top" wrapText="1"/>
    </xf>
    <xf numFmtId="9" fontId="9" fillId="3" borderId="30" xfId="7" applyFont="1" applyFill="1" applyBorder="1" applyAlignment="1" applyProtection="1">
      <alignment horizontal="center" vertical="top" wrapText="1"/>
    </xf>
    <xf numFmtId="0" fontId="9" fillId="5" borderId="31" xfId="4" applyNumberFormat="1" applyFont="1" applyFill="1" applyBorder="1" applyAlignment="1">
      <alignment horizontal="center" vertical="top" wrapText="1"/>
    </xf>
    <xf numFmtId="0" fontId="35" fillId="3" borderId="27" xfId="4" applyNumberFormat="1" applyFont="1" applyFill="1" applyBorder="1" applyAlignment="1">
      <alignment horizontal="center" vertical="top" wrapText="1"/>
    </xf>
    <xf numFmtId="0" fontId="35" fillId="3" borderId="28" xfId="4" applyNumberFormat="1" applyFont="1" applyFill="1" applyBorder="1" applyAlignment="1">
      <alignment horizontal="center" vertical="top" wrapText="1"/>
    </xf>
    <xf numFmtId="0" fontId="9" fillId="3" borderId="32" xfId="4" applyNumberFormat="1" applyFont="1" applyFill="1" applyBorder="1" applyAlignment="1">
      <alignment horizontal="center" vertical="top" wrapText="1"/>
    </xf>
    <xf numFmtId="0" fontId="9" fillId="3" borderId="0" xfId="4" applyNumberFormat="1" applyFont="1" applyFill="1" applyAlignment="1">
      <alignment horizontal="center" vertical="top" wrapText="1"/>
    </xf>
    <xf numFmtId="0" fontId="37" fillId="0" borderId="0" xfId="4" applyNumberFormat="1" applyFont="1" applyAlignment="1">
      <alignment vertical="top"/>
    </xf>
    <xf numFmtId="0" fontId="38" fillId="13" borderId="26" xfId="4" applyNumberFormat="1" applyFont="1" applyFill="1" applyBorder="1" applyAlignment="1">
      <alignment horizontal="left" vertical="center"/>
    </xf>
    <xf numFmtId="0" fontId="14" fillId="13" borderId="26" xfId="4" applyNumberFormat="1" applyFont="1" applyFill="1" applyBorder="1" applyAlignment="1">
      <alignment horizontal="left" vertical="center" wrapText="1"/>
    </xf>
    <xf numFmtId="0" fontId="14" fillId="13" borderId="26" xfId="4" applyNumberFormat="1" applyFont="1" applyFill="1" applyBorder="1" applyAlignment="1">
      <alignment horizontal="center" vertical="center" wrapText="1"/>
    </xf>
    <xf numFmtId="0" fontId="14" fillId="13" borderId="7" xfId="4" applyNumberFormat="1" applyFont="1" applyFill="1" applyBorder="1" applyAlignment="1">
      <alignment horizontal="center" vertical="center" wrapText="1"/>
    </xf>
    <xf numFmtId="9" fontId="14" fillId="13" borderId="6" xfId="7" applyFont="1" applyFill="1" applyBorder="1" applyAlignment="1" applyProtection="1">
      <alignment horizontal="center" vertical="center" wrapText="1"/>
    </xf>
    <xf numFmtId="0" fontId="10" fillId="13" borderId="26" xfId="4" applyNumberFormat="1" applyFont="1" applyFill="1" applyBorder="1" applyAlignment="1">
      <alignment horizontal="center" vertical="top" wrapText="1"/>
    </xf>
    <xf numFmtId="0" fontId="14" fillId="5" borderId="31" xfId="4" applyNumberFormat="1" applyFont="1" applyFill="1" applyBorder="1" applyAlignment="1">
      <alignment horizontal="center" vertical="center" wrapText="1"/>
    </xf>
    <xf numFmtId="0" fontId="39" fillId="13" borderId="2" xfId="4" applyNumberFormat="1" applyFont="1" applyFill="1" applyBorder="1" applyAlignment="1">
      <alignment horizontal="center" vertical="center" wrapText="1"/>
    </xf>
    <xf numFmtId="0" fontId="39" fillId="13" borderId="26" xfId="4" applyNumberFormat="1" applyFont="1" applyFill="1" applyBorder="1" applyAlignment="1">
      <alignment horizontal="center" vertical="center" wrapText="1"/>
    </xf>
    <xf numFmtId="0" fontId="12" fillId="10" borderId="0" xfId="4" applyNumberFormat="1" applyFont="1" applyFill="1" applyAlignment="1">
      <alignment horizontal="center" vertical="center" wrapText="1"/>
    </xf>
    <xf numFmtId="0" fontId="40" fillId="9" borderId="0" xfId="4" applyNumberFormat="1" applyFont="1" applyFill="1" applyAlignment="1">
      <alignment horizontal="center" vertical="center" wrapText="1"/>
    </xf>
    <xf numFmtId="0" fontId="14" fillId="0" borderId="0" xfId="4" applyNumberFormat="1" applyFont="1" applyAlignment="1">
      <alignment vertical="center"/>
    </xf>
    <xf numFmtId="0" fontId="8" fillId="0" borderId="13" xfId="9" applyFont="1" applyBorder="1" applyAlignment="1">
      <alignment horizontal="left" vertical="center" wrapText="1" indent="1"/>
    </xf>
    <xf numFmtId="0" fontId="8" fillId="0" borderId="2" xfId="9" applyFont="1" applyBorder="1" applyAlignment="1">
      <alignment horizontal="left" vertical="center" wrapText="1"/>
    </xf>
    <xf numFmtId="0" fontId="8" fillId="0" borderId="2" xfId="4" applyNumberFormat="1" applyFont="1" applyBorder="1" applyAlignment="1">
      <alignment horizontal="center" vertical="center" wrapText="1"/>
    </xf>
    <xf numFmtId="0" fontId="12" fillId="0" borderId="33" xfId="5" applyNumberFormat="1" applyFont="1" applyFill="1" applyBorder="1" applyAlignment="1" applyProtection="1">
      <alignment horizontal="center" vertical="center" wrapText="1"/>
      <protection locked="0"/>
    </xf>
    <xf numFmtId="9" fontId="8" fillId="0" borderId="34" xfId="7" applyFont="1" applyBorder="1" applyAlignment="1" applyProtection="1">
      <alignment horizontal="center" vertical="center" wrapText="1"/>
    </xf>
    <xf numFmtId="0" fontId="8" fillId="0" borderId="35" xfId="4" applyNumberFormat="1" applyFont="1" applyBorder="1" applyAlignment="1">
      <alignment horizontal="center" vertical="center" wrapText="1"/>
    </xf>
    <xf numFmtId="0" fontId="8" fillId="5" borderId="31" xfId="4" applyNumberFormat="1" applyFont="1" applyFill="1" applyBorder="1" applyAlignment="1">
      <alignment horizontal="center" vertical="center" wrapText="1"/>
    </xf>
    <xf numFmtId="0" fontId="8" fillId="10" borderId="36" xfId="4" applyNumberFormat="1" applyFont="1" applyFill="1" applyBorder="1" applyAlignment="1">
      <alignment horizontal="center" vertical="center" wrapText="1"/>
    </xf>
    <xf numFmtId="0" fontId="8" fillId="10" borderId="2" xfId="4" applyNumberFormat="1" applyFont="1" applyFill="1" applyBorder="1" applyAlignment="1">
      <alignment horizontal="center" vertical="center"/>
    </xf>
    <xf numFmtId="0" fontId="8" fillId="10" borderId="37" xfId="4" applyNumberFormat="1" applyFont="1" applyFill="1" applyBorder="1" applyAlignment="1">
      <alignment horizontal="center" vertical="center" wrapText="1"/>
    </xf>
    <xf numFmtId="0" fontId="8" fillId="5" borderId="13" xfId="4" applyNumberFormat="1" applyFont="1" applyFill="1" applyBorder="1" applyAlignment="1">
      <alignment vertical="center" wrapText="1"/>
    </xf>
    <xf numFmtId="0" fontId="8" fillId="5" borderId="38" xfId="4" applyNumberFormat="1" applyFont="1" applyFill="1" applyBorder="1" applyAlignment="1">
      <alignment vertical="center" wrapText="1"/>
    </xf>
    <xf numFmtId="0" fontId="8" fillId="5" borderId="31" xfId="4" applyNumberFormat="1" applyFont="1" applyFill="1" applyBorder="1" applyAlignment="1">
      <alignment horizontal="center" wrapText="1"/>
    </xf>
    <xf numFmtId="0" fontId="8" fillId="7" borderId="37" xfId="4" quotePrefix="1" applyNumberFormat="1" applyFont="1" applyFill="1" applyBorder="1" applyAlignment="1">
      <alignment horizontal="center" vertical="center" wrapText="1"/>
    </xf>
    <xf numFmtId="0" fontId="8" fillId="0" borderId="13" xfId="4" applyNumberFormat="1" applyFont="1" applyBorder="1" applyAlignment="1">
      <alignment horizontal="left" vertical="center" wrapText="1"/>
    </xf>
    <xf numFmtId="0" fontId="8" fillId="0" borderId="39" xfId="4" applyNumberFormat="1" applyFont="1" applyBorder="1" applyAlignment="1">
      <alignment horizontal="left" vertical="center" wrapText="1"/>
    </xf>
    <xf numFmtId="0" fontId="8" fillId="7" borderId="37" xfId="4" applyNumberFormat="1" applyFont="1" applyFill="1" applyBorder="1" applyAlignment="1">
      <alignment horizontal="center" vertical="center" wrapText="1"/>
    </xf>
    <xf numFmtId="0" fontId="8" fillId="0" borderId="13" xfId="4" applyNumberFormat="1" applyFont="1" applyBorder="1" applyAlignment="1">
      <alignment horizontal="left" vertical="center" wrapText="1" indent="1"/>
    </xf>
    <xf numFmtId="0" fontId="8" fillId="9" borderId="31" xfId="4" applyNumberFormat="1" applyFont="1" applyFill="1" applyBorder="1" applyAlignment="1">
      <alignment horizontal="center" wrapText="1"/>
    </xf>
    <xf numFmtId="0" fontId="8" fillId="9" borderId="2" xfId="4" applyNumberFormat="1" applyFont="1" applyFill="1" applyBorder="1" applyAlignment="1">
      <alignment horizontal="center" vertical="center" wrapText="1"/>
    </xf>
    <xf numFmtId="0" fontId="8" fillId="9" borderId="0" xfId="4" applyNumberFormat="1" applyFont="1" applyFill="1" applyAlignment="1">
      <alignment vertical="center"/>
    </xf>
    <xf numFmtId="0" fontId="8" fillId="10" borderId="2" xfId="4" applyNumberFormat="1" applyFont="1" applyFill="1" applyBorder="1" applyAlignment="1">
      <alignment horizontal="center" vertical="center" wrapText="1"/>
    </xf>
    <xf numFmtId="0" fontId="8" fillId="0" borderId="38" xfId="4" applyNumberFormat="1" applyFont="1" applyBorder="1" applyAlignment="1">
      <alignment horizontal="left" vertical="center" wrapText="1"/>
    </xf>
    <xf numFmtId="0" fontId="8" fillId="5" borderId="13" xfId="4" applyNumberFormat="1" applyFont="1" applyFill="1" applyBorder="1" applyAlignment="1">
      <alignment horizontal="left" vertical="center" wrapText="1"/>
    </xf>
    <xf numFmtId="0" fontId="8" fillId="5" borderId="38" xfId="4" applyNumberFormat="1" applyFont="1" applyFill="1" applyBorder="1" applyAlignment="1">
      <alignment horizontal="left" vertical="center" wrapText="1"/>
    </xf>
    <xf numFmtId="0" fontId="8" fillId="0" borderId="13" xfId="4" applyNumberFormat="1" applyFont="1" applyBorder="1" applyAlignment="1">
      <alignment vertical="center" wrapText="1"/>
    </xf>
    <xf numFmtId="0" fontId="8" fillId="0" borderId="39" xfId="4" applyNumberFormat="1" applyFont="1" applyBorder="1" applyAlignment="1">
      <alignment vertical="center" wrapText="1"/>
    </xf>
    <xf numFmtId="0" fontId="8" fillId="10" borderId="33" xfId="4" applyNumberFormat="1" applyFont="1" applyFill="1" applyBorder="1" applyAlignment="1">
      <alignment horizontal="center" vertical="center" wrapText="1"/>
    </xf>
    <xf numFmtId="0" fontId="8" fillId="5" borderId="33" xfId="4" applyNumberFormat="1" applyFont="1" applyFill="1" applyBorder="1" applyAlignment="1">
      <alignment horizontal="left" vertical="center" wrapText="1"/>
    </xf>
    <xf numFmtId="0" fontId="8" fillId="10" borderId="13" xfId="4" applyNumberFormat="1" applyFont="1" applyFill="1" applyBorder="1" applyAlignment="1">
      <alignment horizontal="center" vertical="center" wrapText="1"/>
    </xf>
    <xf numFmtId="0" fontId="41" fillId="0" borderId="39" xfId="4" applyNumberFormat="1" applyFont="1" applyBorder="1" applyAlignment="1">
      <alignment horizontal="left" vertical="center" wrapText="1"/>
    </xf>
    <xf numFmtId="0" fontId="8" fillId="5" borderId="13" xfId="4" applyNumberFormat="1" applyFont="1" applyFill="1" applyBorder="1" applyAlignment="1">
      <alignment horizontal="left" vertical="center" wrapText="1" indent="1"/>
    </xf>
    <xf numFmtId="0" fontId="8" fillId="0" borderId="40" xfId="4" applyNumberFormat="1" applyFont="1" applyBorder="1" applyAlignment="1">
      <alignment horizontal="left" vertical="center" wrapText="1"/>
    </xf>
    <xf numFmtId="0" fontId="8" fillId="0" borderId="41" xfId="4" applyNumberFormat="1" applyFont="1" applyBorder="1" applyAlignment="1">
      <alignment horizontal="left" vertical="center" wrapText="1"/>
    </xf>
    <xf numFmtId="0" fontId="8" fillId="10" borderId="40" xfId="4" applyNumberFormat="1" applyFont="1" applyFill="1" applyBorder="1" applyAlignment="1">
      <alignment horizontal="center" vertical="center" wrapText="1"/>
    </xf>
    <xf numFmtId="0" fontId="12" fillId="5" borderId="31" xfId="5" applyNumberFormat="1" applyFont="1" applyFill="1" applyBorder="1" applyAlignment="1" applyProtection="1">
      <alignment horizontal="center" wrapText="1"/>
    </xf>
    <xf numFmtId="0" fontId="14" fillId="5" borderId="0" xfId="4" applyNumberFormat="1" applyFont="1" applyFill="1" applyAlignment="1">
      <alignment vertical="center"/>
    </xf>
    <xf numFmtId="0" fontId="12" fillId="5" borderId="31" xfId="5" applyNumberFormat="1" applyFont="1" applyFill="1" applyBorder="1" applyAlignment="1">
      <alignment horizontal="center" wrapText="1"/>
    </xf>
    <xf numFmtId="0" fontId="8" fillId="5" borderId="0" xfId="4" applyNumberFormat="1" applyFont="1" applyFill="1" applyAlignment="1">
      <alignment vertical="center"/>
    </xf>
    <xf numFmtId="0" fontId="8" fillId="9" borderId="37" xfId="4" applyNumberFormat="1" applyFont="1" applyFill="1" applyBorder="1" applyAlignment="1">
      <alignment horizontal="left" vertical="center" wrapText="1"/>
    </xf>
    <xf numFmtId="0" fontId="8" fillId="0" borderId="42" xfId="4" applyNumberFormat="1" applyFont="1" applyBorder="1" applyAlignment="1">
      <alignment horizontal="left" vertical="center" wrapText="1"/>
    </xf>
    <xf numFmtId="0" fontId="8" fillId="0" borderId="37" xfId="4" applyNumberFormat="1" applyFont="1" applyBorder="1" applyAlignment="1">
      <alignment horizontal="left" vertical="center" wrapText="1"/>
    </xf>
    <xf numFmtId="0" fontId="14" fillId="0" borderId="13" xfId="4" applyNumberFormat="1" applyFont="1" applyBorder="1" applyAlignment="1">
      <alignment horizontal="left" vertical="center" wrapText="1"/>
    </xf>
    <xf numFmtId="0" fontId="8" fillId="0" borderId="43" xfId="4" quotePrefix="1" applyNumberFormat="1" applyFont="1" applyBorder="1" applyAlignment="1">
      <alignment horizontal="left" vertical="center" wrapText="1" indent="1"/>
    </xf>
    <xf numFmtId="0" fontId="8" fillId="0" borderId="44" xfId="4" applyNumberFormat="1" applyFont="1" applyBorder="1" applyAlignment="1">
      <alignment horizontal="left" vertical="center" wrapText="1"/>
    </xf>
    <xf numFmtId="0" fontId="8" fillId="0" borderId="1" xfId="4" applyNumberFormat="1" applyFont="1" applyBorder="1" applyAlignment="1">
      <alignment horizontal="left" vertical="center" wrapText="1"/>
    </xf>
    <xf numFmtId="0" fontId="8" fillId="10" borderId="37" xfId="4" quotePrefix="1" applyNumberFormat="1" applyFont="1" applyFill="1" applyBorder="1" applyAlignment="1">
      <alignment horizontal="center" vertical="center" wrapText="1"/>
    </xf>
    <xf numFmtId="0" fontId="8" fillId="0" borderId="0" xfId="5" applyNumberFormat="1" applyFont="1" applyFill="1" applyBorder="1" applyAlignment="1" applyProtection="1"/>
    <xf numFmtId="0" fontId="29" fillId="9" borderId="0" xfId="4" applyNumberFormat="1" applyFont="1" applyFill="1" applyAlignment="1">
      <alignment vertical="center" wrapText="1"/>
    </xf>
    <xf numFmtId="0" fontId="29" fillId="9" borderId="9" xfId="4" applyNumberFormat="1" applyFont="1" applyFill="1" applyBorder="1" applyAlignment="1">
      <alignment vertical="center" wrapText="1"/>
    </xf>
    <xf numFmtId="9" fontId="29" fillId="9" borderId="45" xfId="7" applyFont="1" applyFill="1" applyBorder="1" applyAlignment="1" applyProtection="1">
      <alignment horizontal="center" vertical="center" wrapText="1"/>
    </xf>
    <xf numFmtId="0" fontId="8" fillId="0" borderId="24" xfId="4" applyNumberFormat="1" applyFont="1" applyBorder="1" applyAlignment="1">
      <alignment horizontal="center" vertical="center" wrapText="1"/>
    </xf>
    <xf numFmtId="0" fontId="33" fillId="5" borderId="24" xfId="4" applyNumberFormat="1" applyFont="1" applyFill="1" applyBorder="1" applyAlignment="1">
      <alignment horizontal="centerContinuous" vertical="center"/>
    </xf>
    <xf numFmtId="0" fontId="29" fillId="9" borderId="0" xfId="4" applyNumberFormat="1" applyFont="1" applyFill="1" applyAlignment="1">
      <alignment horizontal="center" vertical="center" wrapText="1"/>
    </xf>
    <xf numFmtId="0" fontId="29" fillId="9" borderId="24" xfId="4" applyNumberFormat="1" applyFont="1" applyFill="1" applyBorder="1" applyAlignment="1">
      <alignment horizontal="center" vertical="center" wrapText="1"/>
    </xf>
    <xf numFmtId="0" fontId="14" fillId="9" borderId="0" xfId="4" applyNumberFormat="1" applyFont="1" applyFill="1" applyAlignment="1">
      <alignment horizontal="center" vertical="center" wrapText="1"/>
    </xf>
    <xf numFmtId="9" fontId="8" fillId="0" borderId="2" xfId="7" applyFont="1" applyFill="1" applyBorder="1" applyAlignment="1" applyProtection="1">
      <alignment horizontal="center" vertical="center" wrapText="1"/>
    </xf>
    <xf numFmtId="0" fontId="8" fillId="0" borderId="2" xfId="4" applyNumberFormat="1" applyFont="1" applyBorder="1" applyAlignment="1">
      <alignment horizontal="centerContinuous" vertical="center"/>
    </xf>
    <xf numFmtId="0" fontId="14" fillId="5" borderId="0" xfId="4" applyNumberFormat="1" applyFont="1" applyFill="1" applyAlignment="1">
      <alignment horizontal="center" vertical="center" wrapText="1"/>
    </xf>
    <xf numFmtId="0" fontId="12" fillId="9" borderId="0" xfId="4" applyNumberFormat="1" applyFont="1" applyFill="1" applyAlignment="1">
      <alignment horizontal="centerContinuous" vertical="center" wrapText="1"/>
    </xf>
    <xf numFmtId="0" fontId="12" fillId="9" borderId="0" xfId="4" applyNumberFormat="1" applyFont="1" applyFill="1" applyAlignment="1">
      <alignment horizontal="center" vertical="center" wrapText="1"/>
    </xf>
    <xf numFmtId="9" fontId="8" fillId="0" borderId="2" xfId="7" applyFont="1" applyFill="1" applyBorder="1" applyAlignment="1" applyProtection="1">
      <alignment horizontal="right" vertical="center"/>
    </xf>
    <xf numFmtId="0" fontId="33" fillId="5" borderId="0" xfId="4" applyNumberFormat="1" applyFont="1" applyFill="1" applyAlignment="1">
      <alignment horizontal="centerContinuous" vertical="center"/>
    </xf>
    <xf numFmtId="9" fontId="8" fillId="13" borderId="2" xfId="7" applyFont="1" applyFill="1" applyBorder="1" applyAlignment="1" applyProtection="1">
      <alignment horizontal="right" vertical="center"/>
    </xf>
    <xf numFmtId="10" fontId="8" fillId="12" borderId="2" xfId="7" applyNumberFormat="1" applyFont="1" applyFill="1" applyBorder="1" applyAlignment="1" applyProtection="1">
      <alignment horizontal="center" vertical="center" wrapText="1"/>
    </xf>
    <xf numFmtId="0" fontId="12" fillId="9" borderId="9" xfId="4" applyNumberFormat="1" applyFont="1" applyFill="1" applyBorder="1" applyAlignment="1">
      <alignment horizontal="center" vertical="center" wrapText="1"/>
    </xf>
    <xf numFmtId="9" fontId="29" fillId="9" borderId="8" xfId="7" applyFont="1" applyFill="1" applyBorder="1" applyAlignment="1" applyProtection="1">
      <alignment horizontal="center" vertical="center" wrapText="1"/>
    </xf>
    <xf numFmtId="0" fontId="29" fillId="9" borderId="9" xfId="4" applyNumberFormat="1" applyFont="1" applyFill="1" applyBorder="1" applyAlignment="1">
      <alignment horizontal="center" vertical="center" wrapText="1"/>
    </xf>
    <xf numFmtId="164" fontId="5" fillId="0" borderId="0" xfId="2" applyAlignment="1">
      <alignment wrapText="1"/>
    </xf>
    <xf numFmtId="0" fontId="8" fillId="0" borderId="16" xfId="4" applyNumberFormat="1" applyFont="1" applyBorder="1" applyAlignment="1">
      <alignment horizontal="center" vertical="center" wrapText="1"/>
    </xf>
    <xf numFmtId="0" fontId="8" fillId="0" borderId="21" xfId="4" applyNumberFormat="1" applyFont="1" applyBorder="1" applyAlignment="1">
      <alignment horizontal="center" vertical="center" wrapText="1"/>
    </xf>
    <xf numFmtId="0" fontId="8" fillId="0" borderId="13" xfId="4" applyNumberFormat="1" applyFont="1" applyBorder="1" applyAlignment="1">
      <alignment horizontal="center" vertical="center" wrapText="1"/>
    </xf>
    <xf numFmtId="0" fontId="6" fillId="3" borderId="3" xfId="4" applyNumberFormat="1" applyFont="1" applyFill="1" applyBorder="1" applyAlignment="1">
      <alignment horizontal="center" vertical="center" wrapText="1"/>
    </xf>
    <xf numFmtId="0" fontId="6" fillId="3" borderId="4" xfId="4" applyNumberFormat="1" applyFont="1" applyFill="1" applyBorder="1" applyAlignment="1">
      <alignment horizontal="center" vertical="center" wrapText="1"/>
    </xf>
    <xf numFmtId="0" fontId="6" fillId="3" borderId="5" xfId="4" applyNumberFormat="1" applyFont="1" applyFill="1" applyBorder="1" applyAlignment="1">
      <alignment horizontal="center" vertical="center" wrapText="1"/>
    </xf>
    <xf numFmtId="0" fontId="9" fillId="3" borderId="16" xfId="4" applyNumberFormat="1" applyFont="1" applyFill="1" applyBorder="1" applyAlignment="1">
      <alignment horizontal="center" vertical="center" wrapText="1"/>
    </xf>
    <xf numFmtId="0" fontId="9" fillId="3" borderId="21" xfId="4" applyNumberFormat="1" applyFont="1" applyFill="1" applyBorder="1" applyAlignment="1">
      <alignment horizontal="center" vertical="center" wrapText="1"/>
    </xf>
    <xf numFmtId="0" fontId="9" fillId="3" borderId="13" xfId="4" applyNumberFormat="1" applyFont="1" applyFill="1" applyBorder="1" applyAlignment="1">
      <alignment horizontal="center" vertical="center" wrapText="1"/>
    </xf>
    <xf numFmtId="0" fontId="8" fillId="0" borderId="16" xfId="4" applyNumberFormat="1" applyFont="1" applyBorder="1" applyAlignment="1">
      <alignment horizontal="left" vertical="center" wrapText="1"/>
    </xf>
    <xf numFmtId="0" fontId="8" fillId="0" borderId="21" xfId="4" applyNumberFormat="1" applyFont="1" applyBorder="1" applyAlignment="1">
      <alignment horizontal="left" vertical="center" wrapText="1"/>
    </xf>
    <xf numFmtId="164" fontId="5" fillId="0" borderId="21" xfId="4" applyBorder="1" applyAlignment="1">
      <alignment vertical="center"/>
    </xf>
    <xf numFmtId="44" fontId="25" fillId="3" borderId="16" xfId="5" applyFont="1" applyFill="1" applyBorder="1" applyAlignment="1">
      <alignment horizontal="center" vertical="center"/>
    </xf>
    <xf numFmtId="44" fontId="25" fillId="3" borderId="21" xfId="5" applyFont="1" applyFill="1" applyBorder="1" applyAlignment="1">
      <alignment horizontal="center" vertical="center"/>
    </xf>
    <xf numFmtId="44" fontId="25" fillId="3" borderId="13" xfId="5" applyFont="1" applyFill="1" applyBorder="1" applyAlignment="1">
      <alignment horizontal="center" vertical="center"/>
    </xf>
    <xf numFmtId="0" fontId="42" fillId="14" borderId="2" xfId="4" applyNumberFormat="1" applyFont="1" applyFill="1" applyBorder="1" applyAlignment="1">
      <alignment horizontal="left" vertical="center" wrapText="1"/>
    </xf>
    <xf numFmtId="0" fontId="5" fillId="14" borderId="2" xfId="4" applyNumberFormat="1" applyFill="1" applyBorder="1" applyAlignment="1">
      <alignment horizontal="left" vertical="center" wrapText="1"/>
    </xf>
    <xf numFmtId="0" fontId="45" fillId="15" borderId="2" xfId="4" applyNumberFormat="1" applyFont="1" applyFill="1" applyBorder="1" applyAlignment="1">
      <alignment horizontal="left" vertical="center" wrapText="1"/>
    </xf>
    <xf numFmtId="0" fontId="38" fillId="14" borderId="2" xfId="4" applyNumberFormat="1" applyFont="1" applyFill="1" applyBorder="1" applyAlignment="1">
      <alignment horizontal="left" vertical="center" wrapText="1"/>
    </xf>
    <xf numFmtId="0" fontId="12" fillId="15" borderId="2" xfId="4" applyNumberFormat="1" applyFont="1" applyFill="1" applyBorder="1" applyAlignment="1">
      <alignment horizontal="left" vertical="center" wrapText="1"/>
    </xf>
    <xf numFmtId="0" fontId="8" fillId="10" borderId="36" xfId="4" applyNumberFormat="1" applyFont="1" applyFill="1" applyBorder="1" applyAlignment="1">
      <alignment horizontal="center" vertical="center" wrapText="1"/>
    </xf>
    <xf numFmtId="0" fontId="8" fillId="10" borderId="37" xfId="4" applyNumberFormat="1" applyFont="1" applyFill="1" applyBorder="1" applyAlignment="1">
      <alignment horizontal="center" vertical="center" wrapText="1"/>
    </xf>
    <xf numFmtId="0" fontId="8" fillId="10" borderId="12" xfId="4" applyNumberFormat="1" applyFont="1" applyFill="1" applyBorder="1" applyAlignment="1">
      <alignment horizontal="center" vertical="center" wrapText="1"/>
    </xf>
    <xf numFmtId="0" fontId="8" fillId="10" borderId="1" xfId="4" applyNumberFormat="1" applyFont="1" applyFill="1" applyBorder="1" applyAlignment="1">
      <alignment horizontal="center" vertical="center" wrapText="1"/>
    </xf>
    <xf numFmtId="0" fontId="8" fillId="10" borderId="33" xfId="4" applyNumberFormat="1" applyFont="1" applyFill="1" applyBorder="1" applyAlignment="1">
      <alignment horizontal="center" vertical="center" wrapText="1"/>
    </xf>
    <xf numFmtId="0" fontId="42" fillId="14" borderId="2" xfId="4" applyNumberFormat="1" applyFont="1" applyFill="1" applyBorder="1" applyAlignment="1">
      <alignment horizontal="left" vertical="top" wrapText="1"/>
    </xf>
    <xf numFmtId="0" fontId="43" fillId="14" borderId="2" xfId="4" applyNumberFormat="1" applyFont="1" applyFill="1" applyBorder="1" applyAlignment="1">
      <alignment horizontal="left" vertical="top" wrapText="1"/>
    </xf>
    <xf numFmtId="0" fontId="44" fillId="15" borderId="2" xfId="4" applyNumberFormat="1" applyFont="1" applyFill="1" applyBorder="1" applyAlignment="1">
      <alignment horizontal="left" vertical="center" wrapText="1"/>
    </xf>
    <xf numFmtId="0" fontId="1" fillId="0" borderId="2" xfId="1" applyFont="1" applyBorder="1"/>
    <xf numFmtId="0" fontId="3" fillId="0" borderId="2" xfId="1" applyFill="1" applyBorder="1" applyAlignment="1">
      <alignment horizontal="center"/>
    </xf>
  </cellXfs>
  <cellStyles count="10">
    <cellStyle name="Comma 2 2" xfId="6"/>
    <cellStyle name="Currency 2 10" xfId="5"/>
    <cellStyle name="Hyperlink 2" xfId="8"/>
    <cellStyle name="Normal" xfId="0" builtinId="0"/>
    <cellStyle name="Normal 13" xfId="1"/>
    <cellStyle name="Normal 13 2" xfId="3"/>
    <cellStyle name="Normal 2" xfId="2"/>
    <cellStyle name="Normal 2 5" xfId="4"/>
    <cellStyle name="Normal 20" xfId="9"/>
    <cellStyle name="Percent 2" xfId="7"/>
  </cellStyles>
  <dxfs count="910">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lor rgb="FF9C0006"/>
      </font>
      <fill>
        <patternFill>
          <bgColor rgb="FFFFC7CE"/>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2"/>
        </patternFill>
      </fill>
    </dxf>
    <dxf>
      <font>
        <condense val="0"/>
        <extend val="0"/>
        <color indexed="21"/>
      </font>
      <fill>
        <patternFill>
          <bgColor indexed="42"/>
        </patternFill>
      </fill>
    </dxf>
    <dxf>
      <fill>
        <patternFill>
          <bgColor rgb="FFFFFF00"/>
        </patternFill>
      </fill>
    </dxf>
    <dxf>
      <font>
        <condense val="0"/>
        <extend val="0"/>
        <color indexed="21"/>
      </font>
      <fill>
        <patternFill>
          <bgColor indexed="47"/>
        </patternFill>
      </fill>
    </dxf>
    <dxf>
      <font>
        <condense val="0"/>
        <extend val="0"/>
        <color indexed="22"/>
      </font>
      <fill>
        <patternFill patternType="none">
          <bgColor indexed="65"/>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2"/>
        </patternFill>
      </fill>
    </dxf>
    <dxf>
      <font>
        <condense val="0"/>
        <extend val="0"/>
        <color indexed="21"/>
      </font>
      <fill>
        <patternFill>
          <bgColor indexed="42"/>
        </patternFill>
      </fill>
    </dxf>
    <dxf>
      <fill>
        <patternFill>
          <bgColor rgb="FFFFFF00"/>
        </patternFill>
      </fill>
    </dxf>
    <dxf>
      <font>
        <condense val="0"/>
        <extend val="0"/>
        <color indexed="21"/>
      </font>
      <fill>
        <patternFill>
          <bgColor indexed="47"/>
        </patternFill>
      </fill>
    </dxf>
    <dxf>
      <font>
        <condense val="0"/>
        <extend val="0"/>
        <color indexed="22"/>
      </font>
      <fill>
        <patternFill patternType="none">
          <bgColor indexed="65"/>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2"/>
        </patternFill>
      </fill>
    </dxf>
    <dxf>
      <font>
        <condense val="0"/>
        <extend val="0"/>
        <color indexed="21"/>
      </font>
      <fill>
        <patternFill>
          <bgColor indexed="42"/>
        </patternFill>
      </fill>
    </dxf>
    <dxf>
      <fill>
        <patternFill>
          <bgColor rgb="FFFFFF00"/>
        </patternFill>
      </fill>
    </dxf>
    <dxf>
      <font>
        <condense val="0"/>
        <extend val="0"/>
        <color indexed="21"/>
      </font>
      <fill>
        <patternFill>
          <bgColor indexed="47"/>
        </patternFill>
      </fill>
    </dxf>
    <dxf>
      <font>
        <condense val="0"/>
        <extend val="0"/>
        <color indexed="22"/>
      </font>
      <fill>
        <patternFill patternType="none">
          <bgColor indexed="65"/>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2"/>
        </patternFill>
      </fill>
    </dxf>
    <dxf>
      <font>
        <condense val="0"/>
        <extend val="0"/>
        <color indexed="21"/>
      </font>
      <fill>
        <patternFill>
          <bgColor indexed="42"/>
        </patternFill>
      </fill>
    </dxf>
    <dxf>
      <fill>
        <patternFill>
          <bgColor rgb="FFFFFF00"/>
        </patternFill>
      </fill>
    </dxf>
    <dxf>
      <font>
        <condense val="0"/>
        <extend val="0"/>
        <color indexed="21"/>
      </font>
      <fill>
        <patternFill>
          <bgColor indexed="47"/>
        </patternFill>
      </fill>
    </dxf>
    <dxf>
      <font>
        <condense val="0"/>
        <extend val="0"/>
        <color indexed="22"/>
      </font>
      <fill>
        <patternFill patternType="none">
          <bgColor indexed="65"/>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2"/>
        </patternFill>
      </fill>
    </dxf>
    <dxf>
      <font>
        <condense val="0"/>
        <extend val="0"/>
        <color indexed="21"/>
      </font>
      <fill>
        <patternFill>
          <bgColor indexed="42"/>
        </patternFill>
      </fill>
    </dxf>
    <dxf>
      <fill>
        <patternFill>
          <bgColor rgb="FFFFFF00"/>
        </patternFill>
      </fill>
    </dxf>
    <dxf>
      <font>
        <condense val="0"/>
        <extend val="0"/>
        <color indexed="21"/>
      </font>
      <fill>
        <patternFill>
          <bgColor indexed="47"/>
        </patternFill>
      </fill>
    </dxf>
    <dxf>
      <font>
        <condense val="0"/>
        <extend val="0"/>
        <color indexed="22"/>
      </font>
      <fill>
        <patternFill patternType="none">
          <bgColor indexed="65"/>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2"/>
        </patternFill>
      </fill>
    </dxf>
    <dxf>
      <font>
        <condense val="0"/>
        <extend val="0"/>
        <color indexed="21"/>
      </font>
      <fill>
        <patternFill>
          <bgColor indexed="42"/>
        </patternFill>
      </fill>
    </dxf>
    <dxf>
      <fill>
        <patternFill>
          <bgColor rgb="FFFFFF00"/>
        </patternFill>
      </fill>
    </dxf>
    <dxf>
      <font>
        <condense val="0"/>
        <extend val="0"/>
        <color indexed="21"/>
      </font>
      <fill>
        <patternFill>
          <bgColor indexed="47"/>
        </patternFill>
      </fill>
    </dxf>
    <dxf>
      <font>
        <condense val="0"/>
        <extend val="0"/>
        <color indexed="22"/>
      </font>
      <fill>
        <patternFill patternType="none">
          <bgColor indexed="65"/>
        </patternFill>
      </fill>
    </dxf>
    <dxf>
      <font>
        <condense val="0"/>
        <extend val="0"/>
        <color auto="1"/>
      </font>
      <fill>
        <patternFill>
          <bgColor indexed="42"/>
        </patternFill>
      </fill>
    </dxf>
    <dxf>
      <font>
        <condense val="0"/>
        <extend val="0"/>
        <color indexed="21"/>
      </font>
      <fill>
        <patternFill>
          <bgColor indexed="42"/>
        </patternFill>
      </fill>
    </dxf>
    <dxf>
      <fill>
        <patternFill>
          <bgColor rgb="FFFFFF00"/>
        </patternFill>
      </fill>
    </dxf>
    <dxf>
      <font>
        <condense val="0"/>
        <extend val="0"/>
        <color indexed="21"/>
      </font>
      <fill>
        <patternFill>
          <bgColor indexed="47"/>
        </patternFill>
      </fill>
    </dxf>
    <dxf>
      <font>
        <condense val="0"/>
        <extend val="0"/>
        <color indexed="22"/>
      </font>
      <fill>
        <patternFill patternType="none">
          <bgColor indexed="65"/>
        </patternFill>
      </fill>
    </dxf>
    <dxf>
      <font>
        <condense val="0"/>
        <extend val="0"/>
        <color auto="1"/>
      </font>
      <fill>
        <patternFill>
          <bgColor indexed="42"/>
        </patternFill>
      </fill>
    </dxf>
    <dxf>
      <font>
        <condense val="0"/>
        <extend val="0"/>
        <color indexed="21"/>
      </font>
      <fill>
        <patternFill>
          <bgColor indexed="42"/>
        </patternFill>
      </fill>
    </dxf>
    <dxf>
      <fill>
        <patternFill>
          <bgColor rgb="FFFFFF00"/>
        </patternFill>
      </fill>
    </dxf>
    <dxf>
      <font>
        <condense val="0"/>
        <extend val="0"/>
        <color indexed="21"/>
      </font>
      <fill>
        <patternFill>
          <bgColor indexed="47"/>
        </patternFill>
      </fill>
    </dxf>
    <dxf>
      <font>
        <condense val="0"/>
        <extend val="0"/>
        <color indexed="22"/>
      </font>
      <fill>
        <patternFill patternType="none">
          <bgColor indexed="65"/>
        </patternFill>
      </fill>
    </dxf>
    <dxf>
      <font>
        <condense val="0"/>
        <extend val="0"/>
        <color auto="1"/>
      </font>
      <fill>
        <patternFill patternType="solid">
          <bgColor indexed="29"/>
        </patternFill>
      </fill>
    </dxf>
    <dxf>
      <font>
        <condense val="0"/>
        <extend val="0"/>
        <color auto="1"/>
      </font>
      <fill>
        <patternFill>
          <bgColor indexed="43"/>
        </patternFill>
      </fill>
    </dxf>
    <dxf>
      <font>
        <condense val="0"/>
        <extend val="0"/>
        <color indexed="22"/>
      </font>
      <fill>
        <patternFill patternType="solid">
          <bgColor indexed="42"/>
        </patternFill>
      </fill>
    </dxf>
    <dxf>
      <fill>
        <patternFill>
          <bgColor rgb="FFFFC000"/>
        </patternFill>
      </fill>
    </dxf>
    <dxf>
      <fill>
        <patternFill>
          <bgColor rgb="FFFFC000"/>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1"/>
      </font>
      <fill>
        <patternFill>
          <bgColor indexed="15"/>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rgb="FFCCFFFF"/>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ill>
        <patternFill>
          <bgColor rgb="FFC00000"/>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1"/>
      </font>
      <fill>
        <patternFill>
          <bgColor indexed="15"/>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border>
        <left style="thin">
          <color rgb="FF00B0F0"/>
        </left>
        <right style="thin">
          <color rgb="FF00B0F0"/>
        </right>
        <top style="thin">
          <color rgb="FF00B0F0"/>
        </top>
        <bottom style="thin">
          <color rgb="FF00B0F0"/>
        </bottom>
        <vertical/>
        <horizontal/>
      </border>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1"/>
      </font>
      <fill>
        <patternFill>
          <bgColor indexed="15"/>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font>
        <condense val="0"/>
        <extend val="0"/>
        <color auto="1"/>
      </font>
      <fill>
        <patternFill>
          <bgColor indexed="41"/>
        </patternFill>
      </fill>
    </dxf>
    <dxf>
      <font>
        <condense val="0"/>
        <extend val="0"/>
        <color indexed="22"/>
      </font>
      <fill>
        <patternFill>
          <bgColor indexed="42"/>
        </patternFill>
      </fill>
    </dxf>
    <dxf>
      <alignment horizontal="center"/>
    </dxf>
    <dxf>
      <alignment horizontal="center"/>
    </dxf>
    <dxf>
      <alignment vertical="center"/>
    </dxf>
    <dxf>
      <alignment vertical="center"/>
    </dxf>
    <dxf>
      <alignment wrapText="1"/>
    </dxf>
    <dxf>
      <numFmt numFmtId="1" formatCode="0"/>
    </dxf>
    <dxf>
      <numFmt numFmtId="1" formatCode="0"/>
    </dxf>
    <dxf>
      <alignment wrapText="1"/>
    </dxf>
    <dxf>
      <numFmt numFmtId="0" formatCode="General"/>
    </dxf>
    <dxf>
      <alignment horizontal="center" vertical="center" wrapText="1"/>
    </dxf>
    <dxf>
      <alignment horizontal="center"/>
    </dxf>
    <dxf>
      <alignment vertical="center"/>
    </dxf>
    <dxf>
      <numFmt numFmtId="1" formatCode="0"/>
    </dxf>
    <dxf>
      <numFmt numFmtId="5" formatCode="#,##0_);\(#,##0\)"/>
    </dxf>
    <dxf>
      <numFmt numFmtId="2" formatCode="0.00"/>
    </dxf>
    <dxf>
      <alignment wrapText="1"/>
    </dxf>
    <dxf>
      <alignment wrapText="1"/>
    </dxf>
    <dxf>
      <border diagonalUp="0" diagonalDown="0">
        <left style="thin">
          <color indexed="64"/>
        </left>
        <right style="thin">
          <color indexed="64"/>
        </right>
        <top style="thin">
          <color indexed="64"/>
        </top>
        <bottom style="thin">
          <color indexed="64"/>
        </bottom>
        <vertical/>
        <horizontal/>
      </border>
    </dxf>
    <dxf>
      <numFmt numFmtId="1" formatCode="0"/>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1" formatCode="0"/>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none">
          <fgColor indexed="64"/>
          <bgColor indexed="65"/>
        </patternFill>
      </fil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dxf>
    <dxf>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9</xdr:col>
      <xdr:colOff>19049</xdr:colOff>
      <xdr:row>4</xdr:row>
      <xdr:rowOff>19050</xdr:rowOff>
    </xdr:from>
    <xdr:to>
      <xdr:col>9</xdr:col>
      <xdr:colOff>3378200</xdr:colOff>
      <xdr:row>26</xdr:row>
      <xdr:rowOff>0</xdr:rowOff>
    </xdr:to>
    <xdr:sp macro="" textlink="">
      <xdr:nvSpPr>
        <xdr:cNvPr id="2" name="TextBox 1">
          <a:extLst>
            <a:ext uri="{FF2B5EF4-FFF2-40B4-BE49-F238E27FC236}">
              <a16:creationId xmlns:a16="http://schemas.microsoft.com/office/drawing/2014/main" id="{9A374840-C95A-48DB-A7D2-F68B7934DC82}"/>
            </a:ext>
          </a:extLst>
        </xdr:cNvPr>
        <xdr:cNvSpPr txBox="1"/>
      </xdr:nvSpPr>
      <xdr:spPr>
        <a:xfrm>
          <a:off x="10877549" y="1000125"/>
          <a:ext cx="2940051" cy="4962525"/>
        </a:xfrm>
        <a:prstGeom prst="rect">
          <a:avLst/>
        </a:prstGeom>
        <a:ln/>
      </xdr:spPr>
      <xdr:style>
        <a:lnRef idx="0">
          <a:schemeClr val="accent5"/>
        </a:lnRef>
        <a:fillRef idx="3">
          <a:schemeClr val="accent5"/>
        </a:fillRef>
        <a:effectRef idx="3">
          <a:schemeClr val="accent5"/>
        </a:effectRef>
        <a:fontRef idx="minor">
          <a:schemeClr val="lt1"/>
        </a:fontRef>
      </xdr:style>
      <xdr:txBody>
        <a:bodyPr vertOverflow="clip" horzOverflow="clip" wrap="square" rtlCol="0" anchor="t"/>
        <a:lstStyle/>
        <a:p>
          <a:r>
            <a:rPr lang="en-US" sz="1000" b="0" i="0" u="none" strike="noStrike">
              <a:solidFill>
                <a:sysClr val="windowText" lastClr="000000"/>
              </a:solidFill>
              <a:effectLst/>
              <a:latin typeface="+mn-lt"/>
              <a:ea typeface="+mn-ea"/>
              <a:cs typeface="+mn-cs"/>
            </a:rPr>
            <a:t>This sheet should include all costs associated with the implementation and maintenance of the proposed Solution.  </a:t>
          </a:r>
          <a:r>
            <a:rPr lang="en-US" sz="1000" b="0">
              <a:solidFill>
                <a:sysClr val="windowText" lastClr="000000"/>
              </a:solidFill>
              <a:effectLst/>
              <a:latin typeface="+mn-lt"/>
              <a:ea typeface="+mn-ea"/>
              <a:cs typeface="+mn-cs"/>
            </a:rPr>
            <a:t>Please note that instructions and hints are entered as Comments or Notes in any cell with a flag in the top right hand corner, including the headers at the top of the column. </a:t>
          </a:r>
        </a:p>
        <a:p>
          <a:endParaRPr lang="en-US" sz="1000" b="0">
            <a:solidFill>
              <a:sysClr val="windowText" lastClr="000000"/>
            </a:solidFill>
            <a:effectLst/>
            <a:latin typeface="+mn-lt"/>
            <a:ea typeface="+mn-ea"/>
            <a:cs typeface="+mn-cs"/>
          </a:endParaRPr>
        </a:p>
        <a:p>
          <a:r>
            <a:rPr lang="en-US" sz="1000" b="0">
              <a:solidFill>
                <a:sysClr val="windowText" lastClr="000000"/>
              </a:solidFill>
              <a:effectLst/>
              <a:latin typeface="+mn-lt"/>
              <a:ea typeface="+mn-ea"/>
              <a:cs typeface="+mn-cs"/>
            </a:rPr>
            <a:t>Schedule A Pricing Worksheet has been provided in Excel format for your convenience.  Place pricing for all recurring costs (whether billed monthly, annual, or otherwise) under Column C MRC (Monthly Recurring Charge per unit)</a:t>
          </a:r>
          <a:r>
            <a:rPr lang="en-US" sz="1000" b="0" baseline="0">
              <a:solidFill>
                <a:sysClr val="windowText" lastClr="000000"/>
              </a:solidFill>
              <a:effectLst/>
              <a:latin typeface="+mn-lt"/>
              <a:ea typeface="+mn-ea"/>
              <a:cs typeface="+mn-cs"/>
            </a:rPr>
            <a:t> and Column </a:t>
          </a:r>
          <a:r>
            <a:rPr lang="en-US" sz="1000" b="0">
              <a:solidFill>
                <a:sysClr val="windowText" lastClr="000000"/>
              </a:solidFill>
              <a:effectLst/>
              <a:latin typeface="+mn-lt"/>
              <a:ea typeface="+mn-ea"/>
              <a:cs typeface="+mn-cs"/>
            </a:rPr>
            <a:t>Column F ARC (Annual Recurring Charge) will be calculated</a:t>
          </a:r>
          <a:r>
            <a:rPr lang="en-US" sz="1000" b="0" baseline="0">
              <a:solidFill>
                <a:sysClr val="windowText" lastClr="000000"/>
              </a:solidFill>
              <a:effectLst/>
              <a:latin typeface="+mn-lt"/>
              <a:ea typeface="+mn-ea"/>
              <a:cs typeface="+mn-cs"/>
            </a:rPr>
            <a:t> </a:t>
          </a:r>
          <a:r>
            <a:rPr lang="en-US" sz="1000" b="0">
              <a:solidFill>
                <a:sysClr val="windowText" lastClr="000000"/>
              </a:solidFill>
              <a:effectLst/>
              <a:latin typeface="+mn-lt"/>
              <a:ea typeface="+mn-ea"/>
              <a:cs typeface="+mn-cs"/>
            </a:rPr>
            <a:t>based on Count</a:t>
          </a:r>
          <a:r>
            <a:rPr lang="en-US" sz="1000" b="0" baseline="0">
              <a:solidFill>
                <a:sysClr val="windowText" lastClr="000000"/>
              </a:solidFill>
              <a:effectLst/>
              <a:latin typeface="+mn-lt"/>
              <a:ea typeface="+mn-ea"/>
              <a:cs typeface="+mn-cs"/>
            </a:rPr>
            <a:t> x MRC Each x 12 months.  If the quantity in Column F does not calculate to the same number on Vendor's pricing sheet, Vendor may type over ARC Column as needed.</a:t>
          </a:r>
          <a:r>
            <a:rPr lang="en-US" sz="1000" b="0">
              <a:solidFill>
                <a:sysClr val="windowText" lastClr="000000"/>
              </a:solidFill>
              <a:effectLst/>
              <a:latin typeface="+mn-lt"/>
              <a:ea typeface="+mn-ea"/>
              <a:cs typeface="+mn-cs"/>
            </a:rPr>
            <a:t> Place costs for all Non-Recurring system costs such as hardware, software and perpetual licenses in Column D; and all Professional Services, Installation and Labor in Column E.  </a:t>
          </a:r>
          <a:r>
            <a:rPr lang="en-US" sz="1000">
              <a:solidFill>
                <a:sysClr val="windowText" lastClr="000000"/>
              </a:solidFill>
              <a:effectLst/>
              <a:latin typeface="+mn-lt"/>
              <a:ea typeface="+mn-ea"/>
              <a:cs typeface="+mn-cs"/>
            </a:rPr>
            <a:t>Vendor must calculate any applicable taxes and fees and enter them where indicated on Schedule A.  </a:t>
          </a:r>
        </a:p>
        <a:p>
          <a:endParaRPr lang="en-US" sz="1000">
            <a:solidFill>
              <a:sysClr val="windowText" lastClr="000000"/>
            </a:solidFill>
            <a:effectLst/>
            <a:latin typeface="+mn-lt"/>
            <a:ea typeface="+mn-ea"/>
            <a:cs typeface="+mn-cs"/>
          </a:endParaRPr>
        </a:p>
        <a:p>
          <a:r>
            <a:rPr lang="en-US" sz="1000">
              <a:solidFill>
                <a:sysClr val="windowText" lastClr="000000"/>
              </a:solidFill>
              <a:effectLst/>
              <a:latin typeface="+mn-lt"/>
              <a:ea typeface="+mn-ea"/>
              <a:cs typeface="+mn-cs"/>
            </a:rPr>
            <a:t>Option - Where spreadsheet states "Option",</a:t>
          </a:r>
          <a:r>
            <a:rPr lang="en-US" sz="1000" baseline="0">
              <a:solidFill>
                <a:sysClr val="windowText" lastClr="000000"/>
              </a:solidFill>
              <a:effectLst/>
              <a:latin typeface="+mn-lt"/>
              <a:ea typeface="+mn-ea"/>
              <a:cs typeface="+mn-cs"/>
            </a:rPr>
            <a:t> "Per RFP", or other similar text in Count/Quantity, provide the incremental cost to add quantity 1 of the line item.  In most cases, the first unit of a feature requires some additional level of design/build-out.  In that case, include it in the row, and explain in the Notes column.</a:t>
          </a:r>
          <a:endParaRPr lang="en-US" sz="1000">
            <a:solidFill>
              <a:sysClr val="windowText" lastClr="000000"/>
            </a:solidFill>
            <a:effectLst/>
            <a:latin typeface="+mn-lt"/>
            <a:ea typeface="+mn-ea"/>
            <a:cs typeface="+mn-cs"/>
          </a:endParaRPr>
        </a:p>
        <a:p>
          <a:endParaRPr lang="en-US" sz="1000">
            <a:solidFill>
              <a:sysClr val="windowText" lastClr="000000"/>
            </a:solidFill>
            <a:effectLst/>
            <a:latin typeface="+mn-lt"/>
            <a:ea typeface="+mn-ea"/>
            <a:cs typeface="+mn-cs"/>
          </a:endParaRPr>
        </a:p>
        <a:p>
          <a:r>
            <a:rPr lang="en-US" sz="1000">
              <a:solidFill>
                <a:sysClr val="windowText" lastClr="000000"/>
              </a:solidFill>
              <a:effectLst/>
              <a:latin typeface="+mn-lt"/>
              <a:ea typeface="+mn-ea"/>
              <a:cs typeface="+mn-cs"/>
            </a:rPr>
            <a:t>Vendor must confirm that the spreadsheet correctly calculates pricing in Column G to match Vendor's Bill of Material or internal pricing sheets. If an area does not apply, please enter: “Included”, “$0”, or “NA” (Not Applicable), depending on the circumstance, in the total area with an explanation in the notes area.  If an area is left unfilled, it will be assumed to be $0 (included at no additional cost).  In the Notes Column, Vendors should provide explanations for partial compliance. In the Optional Comply section, Vendors should provide costs for requested Optional items.</a:t>
          </a:r>
        </a:p>
        <a:p>
          <a:endParaRPr lang="en-US" sz="1000">
            <a:solidFill>
              <a:sysClr val="windowText" lastClr="000000"/>
            </a:solidFill>
            <a:effectLst/>
            <a:latin typeface="+mn-lt"/>
            <a:ea typeface="+mn-ea"/>
            <a:cs typeface="+mn-cs"/>
          </a:endParaRPr>
        </a:p>
        <a:p>
          <a:r>
            <a:rPr lang="en-US" sz="1000">
              <a:solidFill>
                <a:sysClr val="windowText" lastClr="000000"/>
              </a:solidFill>
              <a:effectLst/>
              <a:latin typeface="+mn-lt"/>
              <a:ea typeface="+mn-ea"/>
              <a:cs typeface="+mn-cs"/>
            </a:rPr>
            <a:t>Pricing should be inclusive to meet all RFP requirements.  All Mandatory and Preferred requirements in the RFP must be included in the pricing, even if there is not a row specifically called out for the requirement.  If there are elements that the Vendor needs to add to the pricing, they should be placed and labelled in the blank "Input" rows.</a:t>
          </a:r>
        </a:p>
        <a:p>
          <a:endParaRPr lang="en-US" sz="10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ysClr val="windowText" lastClr="000000"/>
              </a:solidFill>
              <a:effectLst/>
              <a:latin typeface="+mn-lt"/>
              <a:ea typeface="+mn-ea"/>
              <a:cs typeface="+mn-cs"/>
            </a:rPr>
            <a:t>Vendor must include charges for all hardware and labor required to connect all components, all design charges, Telco interface hardware, cross-connects, patch cords, and wiring harnesses to support all devices including desk phones, analog trunks/stations, rack mounting hardware, taxes, duties, shipping, travel and training charges.</a:t>
          </a:r>
          <a:endParaRPr lang="en-US" sz="1000">
            <a:solidFill>
              <a:sysClr val="windowText" lastClr="000000"/>
            </a:solidFill>
            <a:effectLst/>
          </a:endParaRPr>
        </a:p>
      </xdr:txBody>
    </xdr:sp>
    <xdr:clientData/>
  </xdr:twoCellAnchor>
  <xdr:twoCellAnchor>
    <xdr:from>
      <xdr:col>9</xdr:col>
      <xdr:colOff>12701</xdr:colOff>
      <xdr:row>78</xdr:row>
      <xdr:rowOff>12700</xdr:rowOff>
    </xdr:from>
    <xdr:to>
      <xdr:col>10</xdr:col>
      <xdr:colOff>0</xdr:colOff>
      <xdr:row>84</xdr:row>
      <xdr:rowOff>0</xdr:rowOff>
    </xdr:to>
    <xdr:sp macro="" textlink="">
      <xdr:nvSpPr>
        <xdr:cNvPr id="3" name="TextBox 2">
          <a:extLst>
            <a:ext uri="{FF2B5EF4-FFF2-40B4-BE49-F238E27FC236}">
              <a16:creationId xmlns:a16="http://schemas.microsoft.com/office/drawing/2014/main" id="{DAB1D0B1-0D9F-4AD0-A463-B6C679390D0D}"/>
            </a:ext>
          </a:extLst>
        </xdr:cNvPr>
        <xdr:cNvSpPr txBox="1"/>
      </xdr:nvSpPr>
      <xdr:spPr>
        <a:xfrm>
          <a:off x="10871201" y="15614650"/>
          <a:ext cx="2949574" cy="1930400"/>
        </a:xfrm>
        <a:prstGeom prst="rect">
          <a:avLst/>
        </a:prstGeom>
        <a:ln/>
      </xdr:spPr>
      <xdr:style>
        <a:lnRef idx="0">
          <a:schemeClr val="accent5"/>
        </a:lnRef>
        <a:fillRef idx="3">
          <a:schemeClr val="accent5"/>
        </a:fillRef>
        <a:effectRef idx="3">
          <a:schemeClr val="accent5"/>
        </a:effectRef>
        <a:fontRef idx="minor">
          <a:schemeClr val="lt1"/>
        </a:fontRef>
      </xdr:style>
      <xdr:txBody>
        <a:bodyPr vertOverflow="clip" horzOverflow="clip" wrap="square" rtlCol="0" anchor="t"/>
        <a:lstStyle/>
        <a:p>
          <a:pPr marL="0" marR="0" lvl="0" indent="0" defTabSz="914400" rtl="0" eaLnBrk="1" fontAlgn="ctr" latinLnBrk="0" hangingPunct="1">
            <a:lnSpc>
              <a:spcPct val="100000"/>
            </a:lnSpc>
            <a:spcBef>
              <a:spcPts val="0"/>
            </a:spcBef>
            <a:spcAft>
              <a:spcPts val="0"/>
            </a:spcAft>
            <a:buClrTx/>
            <a:buSzTx/>
            <a:buFontTx/>
            <a:buNone/>
            <a:tabLst/>
            <a:defRPr/>
          </a:pPr>
          <a:r>
            <a:rPr lang="en-US" sz="1000">
              <a:solidFill>
                <a:schemeClr val="dk1"/>
              </a:solidFill>
              <a:effectLst/>
              <a:latin typeface="+mn-lt"/>
              <a:ea typeface="+mn-ea"/>
              <a:cs typeface="+mn-cs"/>
            </a:rPr>
            <a:t>Warranty and Maintenance</a:t>
          </a:r>
          <a:r>
            <a:rPr lang="en-US" sz="1000" baseline="0">
              <a:solidFill>
                <a:schemeClr val="dk1"/>
              </a:solidFill>
              <a:effectLst/>
              <a:latin typeface="+mn-lt"/>
              <a:ea typeface="+mn-ea"/>
              <a:cs typeface="+mn-cs"/>
            </a:rPr>
            <a:t> Section - see comments attached to the description of the line items in Column A.  </a:t>
          </a:r>
          <a:r>
            <a:rPr lang="en-US" sz="1000">
              <a:solidFill>
                <a:schemeClr val="dk1"/>
              </a:solidFill>
              <a:effectLst/>
              <a:latin typeface="+mn-lt"/>
              <a:ea typeface="+mn-ea"/>
              <a:cs typeface="+mn-cs"/>
            </a:rPr>
            <a:t>Customer expects to perform minor software release upgrades of the systems as required for maintenance compliance, and as needed to fix bugs and security issues.  Vendor should include software bug fixes and minor release updates for 5 years in their proposed warranty or maintenance cost.  </a:t>
          </a:r>
          <a:endParaRPr lang="en-US" sz="1000"/>
        </a:p>
      </xdr:txBody>
    </xdr:sp>
    <xdr:clientData/>
  </xdr:twoCellAnchor>
  <xdr:twoCellAnchor>
    <xdr:from>
      <xdr:col>9</xdr:col>
      <xdr:colOff>12701</xdr:colOff>
      <xdr:row>87</xdr:row>
      <xdr:rowOff>12699</xdr:rowOff>
    </xdr:from>
    <xdr:to>
      <xdr:col>10</xdr:col>
      <xdr:colOff>0</xdr:colOff>
      <xdr:row>95</xdr:row>
      <xdr:rowOff>298450</xdr:rowOff>
    </xdr:to>
    <xdr:sp macro="" textlink="">
      <xdr:nvSpPr>
        <xdr:cNvPr id="4" name="TextBox 3">
          <a:extLst>
            <a:ext uri="{FF2B5EF4-FFF2-40B4-BE49-F238E27FC236}">
              <a16:creationId xmlns:a16="http://schemas.microsoft.com/office/drawing/2014/main" id="{77FD81D3-08D2-46E6-B561-7BDD22A27B18}"/>
            </a:ext>
          </a:extLst>
        </xdr:cNvPr>
        <xdr:cNvSpPr txBox="1"/>
      </xdr:nvSpPr>
      <xdr:spPr>
        <a:xfrm>
          <a:off x="10871201" y="18043524"/>
          <a:ext cx="2949574" cy="1905001"/>
        </a:xfrm>
        <a:prstGeom prst="rect">
          <a:avLst/>
        </a:prstGeom>
        <a:ln/>
      </xdr:spPr>
      <xdr:style>
        <a:lnRef idx="0">
          <a:schemeClr val="accent5"/>
        </a:lnRef>
        <a:fillRef idx="3">
          <a:schemeClr val="accent5"/>
        </a:fillRef>
        <a:effectRef idx="3">
          <a:schemeClr val="accent5"/>
        </a:effectRef>
        <a:fontRef idx="minor">
          <a:schemeClr val="lt1"/>
        </a:fontRef>
      </xdr:style>
      <xdr:txBody>
        <a:bodyPr vertOverflow="clip" horzOverflow="clip" wrap="square" rtlCol="0" anchor="t"/>
        <a:lstStyle/>
        <a:p>
          <a:pPr rtl="0" eaLnBrk="1" fontAlgn="ctr" latinLnBrk="0" hangingPunct="1"/>
          <a:r>
            <a:rPr lang="en-US" sz="1000">
              <a:solidFill>
                <a:schemeClr val="tx1"/>
              </a:solidFill>
              <a:effectLst/>
              <a:latin typeface="+mn-lt"/>
              <a:ea typeface="+mn-ea"/>
              <a:cs typeface="+mn-cs"/>
            </a:rPr>
            <a:t>Telco Charges Section</a:t>
          </a:r>
          <a:r>
            <a:rPr lang="en-US" sz="1000" baseline="0">
              <a:solidFill>
                <a:schemeClr val="tx1"/>
              </a:solidFill>
              <a:effectLst/>
              <a:latin typeface="+mn-lt"/>
              <a:ea typeface="+mn-ea"/>
              <a:cs typeface="+mn-cs"/>
            </a:rPr>
            <a:t>- Vendor must respond in Column D for each row whether the element is provided in their Solution or not.  </a:t>
          </a:r>
          <a:endParaRPr lang="en-US" sz="1000">
            <a:solidFill>
              <a:schemeClr val="tx1"/>
            </a:solidFill>
            <a:effectLst/>
          </a:endParaRPr>
        </a:p>
        <a:p>
          <a:pPr rtl="0" eaLnBrk="1" fontAlgn="ctr" latinLnBrk="0" hangingPunct="1"/>
          <a:r>
            <a:rPr lang="en-US" sz="1000" baseline="0">
              <a:solidFill>
                <a:schemeClr val="tx1"/>
              </a:solidFill>
              <a:effectLst/>
              <a:latin typeface="+mn-lt"/>
              <a:ea typeface="+mn-ea"/>
              <a:cs typeface="+mn-cs"/>
            </a:rPr>
            <a:t>If it is metered in their Solution, Vendor should replace the number in Column F with the correct monthly unit cost in their solution.  If the cost is included at no </a:t>
          </a:r>
          <a:r>
            <a:rPr lang="en-US" sz="1000">
              <a:solidFill>
                <a:schemeClr val="tx1"/>
              </a:solidFill>
              <a:effectLst/>
              <a:latin typeface="+mn-lt"/>
              <a:ea typeface="+mn-ea"/>
              <a:cs typeface="+mn-cs"/>
            </a:rPr>
            <a:t>additional</a:t>
          </a:r>
          <a:r>
            <a:rPr lang="en-US" sz="1000" baseline="0">
              <a:solidFill>
                <a:schemeClr val="tx1"/>
              </a:solidFill>
              <a:effectLst/>
              <a:latin typeface="+mn-lt"/>
              <a:ea typeface="+mn-ea"/>
              <a:cs typeface="+mn-cs"/>
            </a:rPr>
            <a:t> charges - enter Included for the Cost per Unit/Month in Column F. </a:t>
          </a:r>
          <a:endParaRPr lang="en-US" sz="1000">
            <a:solidFill>
              <a:schemeClr val="tx1"/>
            </a:solidFill>
            <a:effectLst/>
          </a:endParaRPr>
        </a:p>
        <a:p>
          <a:pPr rtl="0" eaLnBrk="1" fontAlgn="ctr" latinLnBrk="0" hangingPunct="1"/>
          <a:r>
            <a:rPr lang="en-US" sz="1000" baseline="0">
              <a:solidFill>
                <a:schemeClr val="tx1"/>
              </a:solidFill>
              <a:effectLst/>
              <a:latin typeface="+mn-lt"/>
              <a:ea typeface="+mn-ea"/>
              <a:cs typeface="+mn-cs"/>
            </a:rPr>
            <a:t>If vendor does not provide the item in their solution, Vendor must state No in Column D and the spreadsheet will assume the Customer will provide the item at the price specified in Column E.</a:t>
          </a:r>
          <a:endParaRPr lang="en-US" sz="1000">
            <a:solidFill>
              <a:schemeClr val="tx1"/>
            </a:solidFill>
            <a:effectLst/>
          </a:endParaRPr>
        </a:p>
      </xdr:txBody>
    </xdr:sp>
    <xdr:clientData/>
  </xdr:twoCellAnchor>
  <xdr:twoCellAnchor>
    <xdr:from>
      <xdr:col>9</xdr:col>
      <xdr:colOff>19050</xdr:colOff>
      <xdr:row>29</xdr:row>
      <xdr:rowOff>15875</xdr:rowOff>
    </xdr:from>
    <xdr:to>
      <xdr:col>9</xdr:col>
      <xdr:colOff>3371850</xdr:colOff>
      <xdr:row>37</xdr:row>
      <xdr:rowOff>209550</xdr:rowOff>
    </xdr:to>
    <xdr:sp macro="" textlink="">
      <xdr:nvSpPr>
        <xdr:cNvPr id="5" name="TextBox 4">
          <a:extLst>
            <a:ext uri="{FF2B5EF4-FFF2-40B4-BE49-F238E27FC236}">
              <a16:creationId xmlns:a16="http://schemas.microsoft.com/office/drawing/2014/main" id="{63DD6348-2067-4D5A-8ADE-57F6C3636183}"/>
            </a:ext>
          </a:extLst>
        </xdr:cNvPr>
        <xdr:cNvSpPr txBox="1"/>
      </xdr:nvSpPr>
      <xdr:spPr>
        <a:xfrm>
          <a:off x="10877550" y="6464300"/>
          <a:ext cx="2943225" cy="1651000"/>
        </a:xfrm>
        <a:prstGeom prst="rect">
          <a:avLst/>
        </a:prstGeom>
        <a:solidFill>
          <a:schemeClr val="bg1">
            <a:lumMod val="75000"/>
          </a:schemeClr>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t"/>
        <a:lstStyle/>
        <a:p>
          <a:r>
            <a:rPr lang="en-US" sz="1000" b="0" i="0">
              <a:solidFill>
                <a:schemeClr val="dk1"/>
              </a:solidFill>
              <a:effectLst/>
              <a:latin typeface="+mn-lt"/>
              <a:ea typeface="+mn-ea"/>
              <a:cs typeface="+mn-cs"/>
            </a:rPr>
            <a:t>Do not add or delete rows/columns.  If element is already included in other rows, type "included" in the grey cells - otherwise do not type in grey cells.</a:t>
          </a:r>
        </a:p>
        <a:p>
          <a:r>
            <a:rPr lang="en-US" sz="1000" b="0" i="0">
              <a:solidFill>
                <a:schemeClr val="dk1"/>
              </a:solidFill>
              <a:effectLst/>
              <a:latin typeface="+mn-lt"/>
              <a:ea typeface="+mn-ea"/>
              <a:cs typeface="+mn-cs"/>
            </a:rPr>
            <a:t>If</a:t>
          </a:r>
          <a:r>
            <a:rPr lang="en-US" sz="1000" b="0" i="0" baseline="0">
              <a:solidFill>
                <a:schemeClr val="dk1"/>
              </a:solidFill>
              <a:effectLst/>
              <a:latin typeface="+mn-lt"/>
              <a:ea typeface="+mn-ea"/>
              <a:cs typeface="+mn-cs"/>
            </a:rPr>
            <a:t> errors are discovered in the spreadsheet or Vendor requires clarification - please contact us through the Q&amp;A process as soon as possible, and before submitting a response.</a:t>
          </a:r>
          <a:endParaRPr lang="en-US"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mmstrat.sharepoint.com/Shared%20Documents/Customer%20Files/Providence%20Schools/RFP/Providence%20Schools%20UC%20RFP%20Scoring%20Sheet%20v16.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ing"/>
      <sheetName val="TCO"/>
      <sheetName val="Compliance"/>
      <sheetName val="Compare"/>
      <sheetName val="Rating"/>
      <sheetName val="Scoring Sheet"/>
      <sheetName val="Schedule A"/>
      <sheetName val="Counts"/>
      <sheetName val="Schedule B"/>
      <sheetName val="Schedule C"/>
      <sheetName val="Schedule C (2)"/>
      <sheetName val="Schedule C (3)"/>
      <sheetName val="Recommendation v2"/>
      <sheetName val="Demo Scoring"/>
      <sheetName val="GMQ UCaaS"/>
      <sheetName val="GMQ CCaaS"/>
      <sheetName val="GMQ WEM"/>
      <sheetName val="GMQ CC"/>
      <sheetName val="GMQ UC"/>
      <sheetName val="GMQ Tel"/>
      <sheetName val="Schedule A - Old"/>
      <sheetName val="Schedule B - Old"/>
      <sheetName val="Schedule B - School"/>
      <sheetName val="Schedule B International"/>
    </sheetNames>
    <sheetDataSet>
      <sheetData sheetId="0"/>
      <sheetData sheetId="1"/>
      <sheetData sheetId="2"/>
      <sheetData sheetId="3"/>
      <sheetData sheetId="4"/>
      <sheetData sheetId="5">
        <row r="19">
          <cell r="A19" t="b">
            <v>1</v>
          </cell>
          <cell r="D19" t="b">
            <v>1</v>
          </cell>
        </row>
        <row r="23">
          <cell r="D23">
            <v>0</v>
          </cell>
          <cell r="E23"/>
          <cell r="F23">
            <v>0</v>
          </cell>
          <cell r="G23"/>
          <cell r="H23">
            <v>0</v>
          </cell>
          <cell r="I23"/>
          <cell r="J23">
            <v>0</v>
          </cell>
          <cell r="K23"/>
          <cell r="L23">
            <v>0</v>
          </cell>
          <cell r="M23"/>
          <cell r="N23">
            <v>0</v>
          </cell>
          <cell r="O23"/>
          <cell r="P23">
            <v>0</v>
          </cell>
          <cell r="Q23"/>
          <cell r="R23">
            <v>0</v>
          </cell>
          <cell r="S23"/>
          <cell r="T23">
            <v>0</v>
          </cell>
          <cell r="U23"/>
          <cell r="V23">
            <v>0</v>
          </cell>
          <cell r="W23"/>
        </row>
        <row r="33">
          <cell r="D33">
            <v>10000</v>
          </cell>
          <cell r="E33"/>
          <cell r="F33">
            <v>20000</v>
          </cell>
          <cell r="G33"/>
          <cell r="H33">
            <v>30000</v>
          </cell>
          <cell r="I33"/>
          <cell r="J33">
            <v>40000</v>
          </cell>
          <cell r="K33"/>
          <cell r="L33">
            <v>50000</v>
          </cell>
          <cell r="M33"/>
          <cell r="N33">
            <v>60000</v>
          </cell>
          <cell r="O33"/>
          <cell r="P33">
            <v>70000</v>
          </cell>
          <cell r="Q33"/>
          <cell r="R33">
            <v>80000</v>
          </cell>
          <cell r="S33"/>
          <cell r="T33">
            <v>90000</v>
          </cell>
          <cell r="U33"/>
          <cell r="V33">
            <v>100000</v>
          </cell>
          <cell r="W33"/>
        </row>
        <row r="34">
          <cell r="D34">
            <v>10000</v>
          </cell>
          <cell r="E34"/>
          <cell r="F34">
            <v>20000</v>
          </cell>
          <cell r="G34"/>
          <cell r="H34">
            <v>30000</v>
          </cell>
          <cell r="I34"/>
          <cell r="J34">
            <v>40000</v>
          </cell>
          <cell r="K34"/>
          <cell r="L34">
            <v>50000</v>
          </cell>
          <cell r="M34"/>
          <cell r="N34">
            <v>60000</v>
          </cell>
          <cell r="O34"/>
          <cell r="P34">
            <v>70000</v>
          </cell>
          <cell r="Q34"/>
          <cell r="R34">
            <v>80000</v>
          </cell>
          <cell r="S34"/>
          <cell r="T34">
            <v>90000</v>
          </cell>
          <cell r="U34"/>
          <cell r="V34">
            <v>100000</v>
          </cell>
          <cell r="W34"/>
        </row>
        <row r="95">
          <cell r="Z95" t="str">
            <v>LowestCostVendor</v>
          </cell>
        </row>
        <row r="96">
          <cell r="Z96">
            <v>0</v>
          </cell>
        </row>
        <row r="97">
          <cell r="Z97">
            <v>10000</v>
          </cell>
        </row>
        <row r="98">
          <cell r="Z98">
            <v>10000</v>
          </cell>
        </row>
      </sheetData>
      <sheetData sheetId="6">
        <row r="1">
          <cell r="K1">
            <v>3</v>
          </cell>
        </row>
        <row r="9">
          <cell r="B9">
            <v>1697</v>
          </cell>
        </row>
        <row r="44">
          <cell r="B44" t="str">
            <v>Input</v>
          </cell>
        </row>
      </sheetData>
      <sheetData sheetId="7"/>
      <sheetData sheetId="8"/>
      <sheetData sheetId="9"/>
      <sheetData sheetId="10"/>
      <sheetData sheetId="11"/>
      <sheetData sheetId="12">
        <row r="33">
          <cell r="D33">
            <v>369036.48320000002</v>
          </cell>
        </row>
        <row r="35">
          <cell r="E35">
            <v>7</v>
          </cell>
        </row>
      </sheetData>
      <sheetData sheetId="13"/>
      <sheetData sheetId="14"/>
      <sheetData sheetId="15"/>
      <sheetData sheetId="16"/>
      <sheetData sheetId="17"/>
      <sheetData sheetId="18"/>
      <sheetData sheetId="19"/>
      <sheetData sheetId="20"/>
      <sheetData sheetId="21">
        <row r="120">
          <cell r="B120">
            <v>0.05</v>
          </cell>
        </row>
      </sheetData>
      <sheetData sheetId="22"/>
      <sheetData sheetId="23"/>
    </sheetDataSet>
  </externalBook>
</externalLink>
</file>

<file path=xl/persons/person.xml><?xml version="1.0" encoding="utf-8"?>
<personList xmlns="http://schemas.microsoft.com/office/spreadsheetml/2018/threadedcomments" xmlns:x="http://schemas.openxmlformats.org/spreadsheetml/2006/main">
  <person displayName="Nicolas Olivares" id="{94B3A398-470E-4226-8043-776427046BF1}" userId="Nicolas Olivares" providerId="None"/>
</personList>
</file>

<file path=xl/pivotCache/_rels/pivotCacheDefinition1.xml.rels><?xml version="1.0" encoding="UTF-8" standalone="yes"?>
<Relationships xmlns="http://schemas.openxmlformats.org/package/2006/relationships"><Relationship Id="rId2" Type="http://schemas.openxmlformats.org/officeDocument/2006/relationships/externalLinkPath" Target="https://commstrat.sharepoint.com/Shared%20Documents/Customer%20Files/Providence%20Schools/RFP/Providence%20Schools%20UC%20RFP%20Scoring%20Sheet%20v16.6.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Lloyd Halvorsen" refreshedDate="44973.698852546295" createdVersion="8" refreshedVersion="8" minRefreshableVersion="3" recordCount="43">
  <cacheSource type="worksheet">
    <worksheetSource name="Table15" r:id="rId2"/>
  </cacheSource>
  <cacheFields count="21">
    <cacheField name="Index" numFmtId="0">
      <sharedItems containsSemiMixedTypes="0" containsString="0" containsNumber="1" containsInteger="1" minValue="1" maxValue="43"/>
    </cacheField>
    <cacheField name="School" numFmtId="0">
      <sharedItems/>
    </cacheField>
    <cacheField name="Address" numFmtId="0">
      <sharedItems containsBlank="1"/>
    </cacheField>
    <cacheField name="Main Number" numFmtId="0">
      <sharedItems containsBlank="1"/>
    </cacheField>
    <cacheField name="Phone System" numFmtId="0">
      <sharedItems containsBlank="1"/>
    </cacheField>
    <cacheField name="School Type" numFmtId="0">
      <sharedItems containsBlank="1"/>
    </cacheField>
    <cacheField name="Number of Classrooms" numFmtId="0">
      <sharedItems containsString="0" containsBlank="1" containsNumber="1" containsInteger="1" minValue="11" maxValue="66"/>
    </cacheField>
    <cacheField name="School Size" numFmtId="0">
      <sharedItems containsBlank="1" count="4">
        <m/>
        <s v="Medium School"/>
        <s v="Small School"/>
        <s v="Large School"/>
      </sharedItems>
    </cacheField>
    <cacheField name="Classroom Phones" numFmtId="0">
      <sharedItems containsString="0" containsBlank="1" containsNumber="1" containsInteger="1" minValue="0" maxValue="66"/>
    </cacheField>
    <cacheField name="Office Phones" numFmtId="0">
      <sharedItems containsString="0" containsBlank="1" containsNumber="1" containsInteger="1" minValue="4" maxValue="10"/>
    </cacheField>
    <cacheField name="Front Office Phones with DSS Module" numFmtId="0">
      <sharedItems containsString="0" containsBlank="1" containsNumber="1" containsInteger="1" minValue="1" maxValue="3"/>
    </cacheField>
    <cacheField name="Misc Phones" numFmtId="0">
      <sharedItems containsString="0" containsBlank="1" containsNumber="1" containsInteger="1" minValue="4" maxValue="10"/>
    </cacheField>
    <cacheField name="Total Phones" numFmtId="0">
      <sharedItems containsString="0" containsBlank="1" containsNumber="1" containsInteger="1" minValue="8" maxValue="86"/>
    </cacheField>
    <cacheField name="Classroom Speakers" numFmtId="0">
      <sharedItems containsString="0" containsBlank="1" containsNumber="1" containsInteger="1" minValue="0" maxValue="66"/>
    </cacheField>
    <cacheField name="Additional Speakers" numFmtId="0">
      <sharedItems containsString="0" containsBlank="1" containsNumber="1" containsInteger="1" minValue="15" maxValue="50"/>
    </cacheField>
    <cacheField name="Outdoor Horn Speakers" numFmtId="0">
      <sharedItems containsString="0" containsBlank="1" containsNumber="1" containsInteger="1" minValue="3" maxValue="10"/>
    </cacheField>
    <cacheField name="Classroom Clocks" numFmtId="0">
      <sharedItems containsString="0" containsBlank="1" containsNumber="1" containsInteger="1" minValue="0" maxValue="66"/>
    </cacheField>
    <cacheField name="Additional Clocks" numFmtId="0">
      <sharedItems containsString="0" containsBlank="1" containsNumber="1" containsInteger="1" minValue="10" maxValue="30"/>
    </cacheField>
    <cacheField name="# Analog Stations" numFmtId="0">
      <sharedItems containsString="0" containsBlank="1" containsNumber="1" minValue="0.4" maxValue="4.3"/>
    </cacheField>
    <cacheField name="Number of Analog lines for Survivability" numFmtId="0">
      <sharedItems containsString="0" containsBlank="1" containsNumber="1" containsInteger="1" minValue="2" maxValue="4"/>
    </cacheField>
    <cacheField name="Wall Mount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n v="1"/>
    <s v="Preschool"/>
    <m/>
    <m/>
    <m/>
    <m/>
    <m/>
    <x v="0"/>
    <m/>
    <m/>
    <m/>
    <m/>
    <m/>
    <m/>
    <m/>
    <m/>
    <m/>
    <m/>
    <m/>
    <m/>
    <m/>
  </r>
  <r>
    <n v="2"/>
    <s v="Pleasant View School"/>
    <s v="50 Obadiah Brown Road"/>
    <s v="(401) 456-9325"/>
    <s v="NEC Electra Elite 192"/>
    <s v="Preschool"/>
    <n v="23"/>
    <x v="1"/>
    <n v="23"/>
    <n v="6"/>
    <n v="2"/>
    <n v="6"/>
    <n v="35"/>
    <n v="23"/>
    <n v="30"/>
    <n v="5"/>
    <n v="23"/>
    <n v="20"/>
    <n v="1.75"/>
    <n v="3"/>
    <m/>
  </r>
  <r>
    <n v="3"/>
    <s v="Lillian Feinstein Elem. School @ Sackett St"/>
    <s v="159 Sackett Street"/>
    <s v="(401) 456-9407"/>
    <s v="NEC Electra Elite 192"/>
    <s v="Preschool"/>
    <n v="20"/>
    <x v="1"/>
    <n v="20"/>
    <n v="6"/>
    <n v="2"/>
    <n v="6"/>
    <n v="32"/>
    <n v="20"/>
    <n v="30"/>
    <n v="5"/>
    <n v="20"/>
    <n v="20"/>
    <n v="1.6"/>
    <n v="3"/>
    <m/>
  </r>
  <r>
    <n v="4"/>
    <s v="Mary E. Fogarty Elementary School"/>
    <s v="199 Oxford Street"/>
    <s v="(401) 456-9381"/>
    <s v="NEC Electra Professional Level II"/>
    <s v="Preschool"/>
    <n v="20"/>
    <x v="1"/>
    <n v="20"/>
    <n v="6"/>
    <n v="2"/>
    <n v="6"/>
    <n v="32"/>
    <n v="20"/>
    <n v="30"/>
    <n v="5"/>
    <n v="20"/>
    <n v="20"/>
    <n v="1.6"/>
    <n v="3"/>
    <m/>
  </r>
  <r>
    <n v="5"/>
    <s v="Elementary Schools"/>
    <m/>
    <m/>
    <m/>
    <m/>
    <m/>
    <x v="0"/>
    <m/>
    <m/>
    <m/>
    <m/>
    <m/>
    <m/>
    <m/>
    <m/>
    <m/>
    <m/>
    <m/>
    <m/>
    <m/>
  </r>
  <r>
    <n v="6"/>
    <s v="Webster Avenue School"/>
    <s v="191 Webster Avenue"/>
    <s v="(401) 456-9414"/>
    <s v="NEC 9100"/>
    <s v="Elementory School"/>
    <n v="14"/>
    <x v="2"/>
    <n v="14"/>
    <n v="4"/>
    <n v="1"/>
    <n v="4"/>
    <n v="22"/>
    <n v="14"/>
    <n v="15"/>
    <n v="3"/>
    <n v="14"/>
    <n v="10"/>
    <n v="1.1000000000000001"/>
    <n v="2"/>
    <m/>
  </r>
  <r>
    <n v="7"/>
    <s v="Alan Shawn Feinstein Elementary School"/>
    <s v="1450 Broad Street"/>
    <s v="(401) 456-9367"/>
    <s v="NEC Electra Professional Level II"/>
    <s v="Elementory School"/>
    <n v="13"/>
    <x v="2"/>
    <n v="13"/>
    <n v="4"/>
    <n v="1"/>
    <n v="4"/>
    <n v="21"/>
    <n v="13"/>
    <n v="15"/>
    <n v="3"/>
    <n v="13"/>
    <n v="10"/>
    <n v="1.05"/>
    <n v="2"/>
    <m/>
  </r>
  <r>
    <n v="8"/>
    <s v="Asa Messer Elementary School"/>
    <s v="1655 Westminster Street"/>
    <s v="(401) 456-9401"/>
    <s v="NEC Electra 120"/>
    <s v="Elementory School"/>
    <n v="26"/>
    <x v="1"/>
    <n v="26"/>
    <n v="6"/>
    <n v="2"/>
    <n v="6"/>
    <n v="38"/>
    <n v="26"/>
    <n v="30"/>
    <n v="5"/>
    <n v="26"/>
    <n v="20"/>
    <n v="1.9000000000000001"/>
    <n v="3"/>
    <m/>
  </r>
  <r>
    <n v="9"/>
    <s v="Harry Kizirian Elementary School"/>
    <s v="60 Camden Avenue"/>
    <s v="(401) 456-9369"/>
    <s v="NEC Electra 120"/>
    <s v="Elementory School"/>
    <n v="25"/>
    <x v="1"/>
    <n v="25"/>
    <n v="6"/>
    <n v="2"/>
    <n v="6"/>
    <n v="37"/>
    <n v="25"/>
    <n v="30"/>
    <n v="5"/>
    <n v="25"/>
    <n v="20"/>
    <n v="1.85"/>
    <n v="3"/>
    <m/>
  </r>
  <r>
    <n v="10"/>
    <s v="Willliam D'Abate Elementary School"/>
    <s v="60 Kossuth Street"/>
    <s v="(401) 456-9416"/>
    <m/>
    <s v="Elementory School"/>
    <n v="15"/>
    <x v="2"/>
    <n v="15"/>
    <n v="4"/>
    <n v="1"/>
    <n v="4"/>
    <n v="23"/>
    <n v="15"/>
    <n v="15"/>
    <n v="3"/>
    <n v="15"/>
    <n v="10"/>
    <n v="1.1500000000000001"/>
    <n v="2"/>
    <m/>
  </r>
  <r>
    <n v="11"/>
    <s v="Robert F. Kennedy School"/>
    <s v="195 Nelson Street"/>
    <s v="(401) 456-9403"/>
    <s v="NEC 9100"/>
    <s v="Elementory School"/>
    <n v="17"/>
    <x v="2"/>
    <n v="17"/>
    <n v="4"/>
    <n v="1"/>
    <n v="4"/>
    <n v="25"/>
    <n v="17"/>
    <n v="15"/>
    <n v="3"/>
    <n v="17"/>
    <n v="10"/>
    <n v="1.25"/>
    <n v="2"/>
    <m/>
  </r>
  <r>
    <n v="12"/>
    <s v="Frank Spaziano Elementary School"/>
    <s v="85 Laurel Hill Avenue"/>
    <s v="(401) 456-9389"/>
    <s v="NEC Electra"/>
    <s v="Elementory School"/>
    <n v="19"/>
    <x v="2"/>
    <n v="19"/>
    <n v="4"/>
    <n v="1"/>
    <n v="4"/>
    <n v="27"/>
    <n v="19"/>
    <n v="15"/>
    <n v="3"/>
    <n v="19"/>
    <n v="10"/>
    <n v="1.35"/>
    <n v="2"/>
    <m/>
  </r>
  <r>
    <n v="13"/>
    <s v="Dr. Martin Luther King, Jr. School"/>
    <s v="35 Camp Street"/>
    <s v="(401) 456-9398"/>
    <s v="NEC 8100 (digital)"/>
    <s v="Elementory School"/>
    <n v="23"/>
    <x v="1"/>
    <n v="23"/>
    <n v="6"/>
    <n v="2"/>
    <n v="6"/>
    <n v="35"/>
    <n v="23"/>
    <n v="30"/>
    <n v="5"/>
    <n v="23"/>
    <n v="20"/>
    <n v="1.75"/>
    <n v="3"/>
    <m/>
  </r>
  <r>
    <n v="14"/>
    <s v="Reservoir Avenue School"/>
    <s v="156 Reservoir Avenue"/>
    <s v="(401) 456-9406"/>
    <s v="NEC Electra Professional Level II"/>
    <s v="Elementory School"/>
    <n v="11"/>
    <x v="2"/>
    <n v="11"/>
    <n v="4"/>
    <n v="1"/>
    <n v="4"/>
    <n v="19"/>
    <n v="11"/>
    <n v="15"/>
    <n v="3"/>
    <n v="11"/>
    <n v="10"/>
    <n v="0.95000000000000007"/>
    <n v="2"/>
    <m/>
  </r>
  <r>
    <n v="15"/>
    <s v="George J. West Elementary School"/>
    <s v="145 Beaufort Street"/>
    <s v="(401) 456-9337"/>
    <s v="NEC 9100"/>
    <s v="Elementory School"/>
    <n v="25"/>
    <x v="1"/>
    <n v="25"/>
    <n v="6"/>
    <n v="2"/>
    <n v="6"/>
    <n v="37"/>
    <n v="25"/>
    <n v="30"/>
    <n v="5"/>
    <n v="25"/>
    <n v="20"/>
    <n v="1.85"/>
    <n v="3"/>
    <m/>
  </r>
  <r>
    <n v="16"/>
    <s v="Veazie Street School"/>
    <s v="211 Veazie Street"/>
    <s v="(401) 453-8601"/>
    <s v="Nortel Norstar Compact ICS"/>
    <s v="Elementory School"/>
    <n v="22"/>
    <x v="1"/>
    <n v="22"/>
    <n v="6"/>
    <n v="2"/>
    <n v="6"/>
    <n v="34"/>
    <n v="22"/>
    <n v="30"/>
    <n v="5"/>
    <n v="22"/>
    <n v="20"/>
    <n v="1.7000000000000002"/>
    <n v="3"/>
    <m/>
  </r>
  <r>
    <n v="17"/>
    <s v="Vartan Gregorian Elementary School"/>
    <s v="455 Wickenden Street"/>
    <s v="(401) 456-9377"/>
    <s v="NEC Electra Professional Level II"/>
    <s v="Elementory School"/>
    <n v="15"/>
    <x v="2"/>
    <n v="15"/>
    <n v="4"/>
    <n v="1"/>
    <n v="4"/>
    <n v="23"/>
    <n v="15"/>
    <n v="15"/>
    <n v="3"/>
    <n v="15"/>
    <n v="10"/>
    <n v="1.1500000000000001"/>
    <n v="2"/>
    <m/>
  </r>
  <r>
    <n v="18"/>
    <s v="Carl G. Lauro Elementary School"/>
    <s v="99 Kenyon Street"/>
    <s v="(401) 456-9391"/>
    <s v="NEC 9100"/>
    <s v="Elementory School"/>
    <n v="31"/>
    <x v="3"/>
    <n v="31"/>
    <n v="10"/>
    <n v="3"/>
    <n v="10"/>
    <n v="51"/>
    <n v="31"/>
    <n v="50"/>
    <n v="10"/>
    <n v="31"/>
    <n v="30"/>
    <n v="2.5500000000000003"/>
    <n v="4"/>
    <m/>
  </r>
  <r>
    <n v="19"/>
    <s v="Robert L. Bailey, IV Elementary School"/>
    <s v="65 Gordon Avenue"/>
    <s v="(401) 456-1735"/>
    <s v="Comdial DXP"/>
    <s v="Elementory School"/>
    <n v="22"/>
    <x v="1"/>
    <n v="22"/>
    <n v="6"/>
    <n v="2"/>
    <n v="6"/>
    <n v="34"/>
    <n v="22"/>
    <n v="30"/>
    <n v="5"/>
    <n v="22"/>
    <n v="20"/>
    <n v="1.7000000000000002"/>
    <n v="3"/>
    <m/>
  </r>
  <r>
    <n v="20"/>
    <s v="Alfred Lima, Sr. Elementary School"/>
    <s v="222 Dabol Street"/>
    <s v="(401) 278-0504"/>
    <s v="NEC 9100"/>
    <s v="Elementory School"/>
    <n v="29"/>
    <x v="1"/>
    <n v="29"/>
    <n v="6"/>
    <n v="2"/>
    <n v="6"/>
    <n v="41"/>
    <n v="29"/>
    <n v="30"/>
    <n v="5"/>
    <n v="29"/>
    <n v="20"/>
    <n v="2.0500000000000003"/>
    <n v="3"/>
    <m/>
  </r>
  <r>
    <n v="21"/>
    <s v="Charles N. Fortes Elementary School"/>
    <s v="234 Daboll Street"/>
    <s v="(401) 278-0501"/>
    <m/>
    <s v="Elementory School"/>
    <m/>
    <x v="2"/>
    <n v="0"/>
    <n v="4"/>
    <n v="1"/>
    <n v="4"/>
    <n v="8"/>
    <n v="0"/>
    <n v="15"/>
    <n v="3"/>
    <n v="0"/>
    <n v="10"/>
    <n v="0.4"/>
    <n v="2"/>
    <m/>
  </r>
  <r>
    <n v="22"/>
    <s v="Frank Spaziano ES Annex"/>
    <s v="240 Laban Street"/>
    <s v="(401) 456-1783"/>
    <s v="NEC Electra"/>
    <s v="Elementory School"/>
    <n v="26"/>
    <x v="1"/>
    <n v="26"/>
    <n v="6"/>
    <n v="2"/>
    <n v="6"/>
    <n v="38"/>
    <n v="26"/>
    <n v="30"/>
    <n v="5"/>
    <n v="26"/>
    <n v="20"/>
    <n v="1.9000000000000001"/>
    <n v="3"/>
    <m/>
  </r>
  <r>
    <n v="23"/>
    <s v="The Sergeant Cornel Young Jr. &amp; Charlotte Woods Elementary School"/>
    <s v="674 Prairie Avenue"/>
    <s v="(401) 278-0515"/>
    <s v="NEC 9100"/>
    <s v="Elementory School"/>
    <n v="25"/>
    <x v="1"/>
    <n v="25"/>
    <n v="6"/>
    <n v="2"/>
    <n v="6"/>
    <n v="37"/>
    <n v="25"/>
    <n v="30"/>
    <n v="5"/>
    <n v="25"/>
    <n v="20"/>
    <n v="1.85"/>
    <n v="3"/>
    <m/>
  </r>
  <r>
    <n v="24"/>
    <s v="Anthony Carnevale Elementary School"/>
    <s v="50 Springfield Street"/>
    <s v="(401) 278-0554"/>
    <s v="Comdial DXP"/>
    <s v="Elementory School"/>
    <n v="26"/>
    <x v="1"/>
    <n v="26"/>
    <n v="6"/>
    <n v="2"/>
    <n v="6"/>
    <n v="38"/>
    <n v="26"/>
    <n v="30"/>
    <n v="5"/>
    <n v="26"/>
    <n v="20"/>
    <n v="1.9000000000000001"/>
    <n v="3"/>
    <m/>
  </r>
  <r>
    <n v="25"/>
    <s v="Leviton Dual Language Elementary School"/>
    <s v="65 Greenwich Street"/>
    <s v="(401) 278-2872"/>
    <s v="Nortel Norstar Compact ICS"/>
    <s v="Elementory School"/>
    <n v="13"/>
    <x v="2"/>
    <n v="13"/>
    <n v="4"/>
    <n v="1"/>
    <n v="4"/>
    <n v="21"/>
    <n v="13"/>
    <n v="15"/>
    <n v="3"/>
    <n v="13"/>
    <n v="10"/>
    <n v="1.05"/>
    <n v="2"/>
    <m/>
  </r>
  <r>
    <n v="26"/>
    <s v="Middle School"/>
    <m/>
    <m/>
    <m/>
    <m/>
    <m/>
    <x v="0"/>
    <m/>
    <m/>
    <m/>
    <m/>
    <m/>
    <m/>
    <m/>
    <m/>
    <m/>
    <m/>
    <m/>
    <m/>
    <m/>
  </r>
  <r>
    <n v="27"/>
    <s v="Nathan Bishop Middle School"/>
    <s v="101 Sessions Street"/>
    <s v="(401) 456-9344"/>
    <s v="Cisco 4321 Gateway"/>
    <s v="Middle School"/>
    <n v="43"/>
    <x v="3"/>
    <n v="43"/>
    <n v="10"/>
    <n v="3"/>
    <n v="10"/>
    <n v="63"/>
    <n v="43"/>
    <n v="50"/>
    <n v="10"/>
    <n v="43"/>
    <n v="30"/>
    <n v="3.1500000000000004"/>
    <n v="4"/>
    <m/>
  </r>
  <r>
    <n v="28"/>
    <s v="Nathanael Greene Middle School"/>
    <s v="721 Chalkstone Avenue"/>
    <s v="(401) 456-9347"/>
    <s v="NEC Electra Professional Level II"/>
    <s v="Middle School"/>
    <n v="45"/>
    <x v="3"/>
    <n v="45"/>
    <n v="10"/>
    <n v="3"/>
    <n v="10"/>
    <n v="65"/>
    <n v="45"/>
    <n v="50"/>
    <n v="10"/>
    <n v="45"/>
    <n v="30"/>
    <n v="3.25"/>
    <n v="4"/>
    <m/>
  </r>
  <r>
    <n v="29"/>
    <s v="Roger Williams Middle School"/>
    <s v="278 Thurbers Avenue"/>
    <s v="(401) 456-9355"/>
    <s v="NEC Electra Elite 192"/>
    <s v="Middle School"/>
    <n v="47"/>
    <x v="3"/>
    <n v="47"/>
    <n v="10"/>
    <n v="3"/>
    <n v="10"/>
    <n v="67"/>
    <n v="47"/>
    <n v="50"/>
    <n v="10"/>
    <n v="47"/>
    <n v="30"/>
    <n v="3.35"/>
    <n v="4"/>
    <m/>
  </r>
  <r>
    <n v="30"/>
    <s v="Gilbert Stuart Middle School"/>
    <s v="188 Princeton Avenue"/>
    <s v="(401) 456-9341"/>
    <s v="NEC Electra Professional Level II"/>
    <s v="Middle School"/>
    <n v="46"/>
    <x v="3"/>
    <n v="46"/>
    <n v="10"/>
    <n v="3"/>
    <n v="10"/>
    <n v="66"/>
    <n v="46"/>
    <n v="50"/>
    <n v="10"/>
    <n v="46"/>
    <n v="30"/>
    <n v="3.3000000000000003"/>
    <n v="4"/>
    <m/>
  </r>
  <r>
    <n v="31"/>
    <s v="Esek Hopkins Middle School"/>
    <s v="480 Charles Street"/>
    <s v="(401) 456-9203"/>
    <s v="NEC 9100"/>
    <s v="Middle School"/>
    <n v="32"/>
    <x v="3"/>
    <n v="32"/>
    <n v="10"/>
    <n v="3"/>
    <n v="10"/>
    <n v="52"/>
    <n v="32"/>
    <n v="50"/>
    <n v="10"/>
    <n v="32"/>
    <n v="30"/>
    <n v="2.6"/>
    <n v="4"/>
    <m/>
  </r>
  <r>
    <n v="32"/>
    <s v="Gov. Christopher &amp; Lola DelSesto Middle School"/>
    <s v="152 Springfield Street"/>
    <s v="(401) 278-0527"/>
    <s v="Comdial DXP"/>
    <s v="Middle School"/>
    <n v="43"/>
    <x v="3"/>
    <n v="43"/>
    <n v="10"/>
    <n v="3"/>
    <n v="10"/>
    <n v="63"/>
    <n v="43"/>
    <n v="50"/>
    <n v="10"/>
    <n v="43"/>
    <n v="30"/>
    <n v="3.1500000000000004"/>
    <n v="4"/>
    <m/>
  </r>
  <r>
    <n v="33"/>
    <s v="West Broadway Middle School"/>
    <s v="29 Bainbridge Avenue"/>
    <s v="(401) 456-1733"/>
    <s v="NEC Electra"/>
    <s v="Middle School"/>
    <n v="29"/>
    <x v="1"/>
    <n v="29"/>
    <n v="6"/>
    <n v="2"/>
    <n v="6"/>
    <n v="41"/>
    <n v="29"/>
    <n v="30"/>
    <n v="5"/>
    <n v="29"/>
    <n v="20"/>
    <n v="2.0500000000000003"/>
    <n v="3"/>
    <m/>
  </r>
  <r>
    <n v="34"/>
    <s v="High School"/>
    <m/>
    <m/>
    <m/>
    <m/>
    <m/>
    <x v="0"/>
    <m/>
    <m/>
    <m/>
    <m/>
    <m/>
    <m/>
    <m/>
    <m/>
    <m/>
    <m/>
    <m/>
    <m/>
    <m/>
  </r>
  <r>
    <n v="35"/>
    <s v="Central High School"/>
    <s v="70 Fricker Street"/>
    <s v="(401) 456-9111"/>
    <s v="Cisco 4321 Gateway"/>
    <s v="High School"/>
    <n v="61"/>
    <x v="3"/>
    <n v="61"/>
    <n v="10"/>
    <n v="3"/>
    <n v="10"/>
    <n v="81"/>
    <n v="61"/>
    <n v="50"/>
    <n v="10"/>
    <n v="61"/>
    <n v="30"/>
    <n v="4.05"/>
    <n v="4"/>
    <m/>
  </r>
  <r>
    <n v="36"/>
    <s v="Classical High School"/>
    <s v="770 Westminster Street"/>
    <s v="(401) 456-9145"/>
    <s v="Cisco 4321 Gateway"/>
    <s v="High School"/>
    <n v="41"/>
    <x v="3"/>
    <n v="41"/>
    <n v="10"/>
    <n v="3"/>
    <n v="10"/>
    <n v="61"/>
    <n v="41"/>
    <n v="50"/>
    <n v="10"/>
    <n v="41"/>
    <n v="30"/>
    <n v="3.0500000000000003"/>
    <n v="4"/>
    <m/>
  </r>
  <r>
    <n v="37"/>
    <s v="Providence Career &amp; Technical Academy"/>
    <s v="41 Fricker Street"/>
    <s v="(401) 456-9136"/>
    <s v="Cisco 4321 Gateway"/>
    <s v="High School"/>
    <n v="32"/>
    <x v="3"/>
    <n v="32"/>
    <n v="10"/>
    <n v="3"/>
    <n v="10"/>
    <n v="52"/>
    <n v="32"/>
    <n v="50"/>
    <n v="10"/>
    <n v="32"/>
    <n v="30"/>
    <n v="2.6"/>
    <n v="4"/>
    <m/>
  </r>
  <r>
    <n v="38"/>
    <s v="Mount Pleasant High School"/>
    <s v="434 Mount Pleasant Avenue"/>
    <s v="(401) 456-9181"/>
    <s v="NEC 9100"/>
    <s v="High School"/>
    <n v="66"/>
    <x v="3"/>
    <n v="66"/>
    <n v="10"/>
    <n v="3"/>
    <n v="10"/>
    <n v="86"/>
    <n v="66"/>
    <n v="50"/>
    <n v="10"/>
    <n v="66"/>
    <n v="30"/>
    <n v="4.3"/>
    <n v="4"/>
    <m/>
  </r>
  <r>
    <n v="39"/>
    <s v="The William B. Cooley, Sr. High School and The Providence Academy of International Studies (High School) at The Juanita Sanchez Complex"/>
    <s v="182 Thurbers Avenue"/>
    <s v="(401) 456-1781"/>
    <s v="Nortel Norstar Compact ICS"/>
    <s v="High School"/>
    <m/>
    <x v="2"/>
    <n v="0"/>
    <n v="4"/>
    <n v="1"/>
    <n v="4"/>
    <n v="8"/>
    <n v="0"/>
    <n v="15"/>
    <n v="3"/>
    <n v="0"/>
    <n v="10"/>
    <n v="0.4"/>
    <n v="2"/>
    <m/>
  </r>
  <r>
    <n v="40"/>
    <s v="E-Cubed Academy"/>
    <s v="812 Branch Avenue"/>
    <s v="(401) 456-0694"/>
    <s v="Nortel Norstar Compact ICS"/>
    <s v="High School"/>
    <n v="20"/>
    <x v="1"/>
    <n v="20"/>
    <n v="6"/>
    <n v="2"/>
    <n v="6"/>
    <n v="32"/>
    <n v="20"/>
    <n v="30"/>
    <n v="5"/>
    <n v="20"/>
    <n v="20"/>
    <n v="1.6"/>
    <n v="3"/>
    <m/>
  </r>
  <r>
    <n v="41"/>
    <s v="Hope High School"/>
    <s v="324 Hope Street"/>
    <s v="(401) 456-9161"/>
    <s v="NEC Electra "/>
    <s v="High School"/>
    <n v="65"/>
    <x v="3"/>
    <n v="65"/>
    <n v="10"/>
    <n v="3"/>
    <n v="10"/>
    <n v="85"/>
    <n v="65"/>
    <n v="50"/>
    <n v="10"/>
    <n v="65"/>
    <n v="30"/>
    <n v="4.25"/>
    <n v="4"/>
    <m/>
  </r>
  <r>
    <n v="42"/>
    <s v="Dr. Jorge Alvarez High School"/>
    <s v="375 Adelaide Ave"/>
    <s v="(401) 456-0676"/>
    <s v="Nortel Norstar Compact ICS"/>
    <s v="High School"/>
    <n v="34"/>
    <x v="3"/>
    <n v="34"/>
    <n v="10"/>
    <n v="3"/>
    <n v="10"/>
    <n v="54"/>
    <n v="34"/>
    <n v="50"/>
    <n v="10"/>
    <n v="34"/>
    <n v="30"/>
    <n v="2.7"/>
    <n v="4"/>
    <m/>
  </r>
  <r>
    <n v="43"/>
    <s v="360 High School"/>
    <s v="182 Thurbers Avenue"/>
    <s v="(401) 274-4603"/>
    <s v="NEC 9100"/>
    <s v="High School"/>
    <n v="20"/>
    <x v="1"/>
    <n v="20"/>
    <n v="6"/>
    <n v="2"/>
    <n v="6"/>
    <n v="32"/>
    <n v="20"/>
    <n v="30"/>
    <n v="5"/>
    <n v="20"/>
    <n v="20"/>
    <n v="1.6"/>
    <n v="3"/>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N7" firstHeaderRow="0" firstDataRow="1" firstDataCol="1"/>
  <pivotFields count="21">
    <pivotField showAll="0"/>
    <pivotField showAll="0"/>
    <pivotField showAll="0"/>
    <pivotField showAll="0"/>
    <pivotField showAll="0"/>
    <pivotField showAll="0"/>
    <pivotField showAll="0"/>
    <pivotField axis="axisRow" dataField="1" showAll="0">
      <items count="5">
        <item x="3"/>
        <item x="1"/>
        <item x="2"/>
        <item h="1" x="0"/>
        <item t="default"/>
      </items>
    </pivotField>
    <pivotField dataField="1" showAll="0"/>
    <pivotField dataField="1" showAll="0"/>
    <pivotField dataField="1" showAll="0"/>
    <pivotField dataField="1" showAll="0"/>
    <pivotField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1">
    <field x="7"/>
  </rowFields>
  <rowItems count="4">
    <i>
      <x/>
    </i>
    <i>
      <x v="1"/>
    </i>
    <i>
      <x v="2"/>
    </i>
    <i t="grand">
      <x/>
    </i>
  </rowItems>
  <colFields count="1">
    <field x="-2"/>
  </colFields>
  <colItems count="13">
    <i>
      <x/>
    </i>
    <i i="1">
      <x v="1"/>
    </i>
    <i i="2">
      <x v="2"/>
    </i>
    <i i="3">
      <x v="3"/>
    </i>
    <i i="4">
      <x v="4"/>
    </i>
    <i i="5">
      <x v="5"/>
    </i>
    <i i="6">
      <x v="6"/>
    </i>
    <i i="7">
      <x v="7"/>
    </i>
    <i i="8">
      <x v="8"/>
    </i>
    <i i="9">
      <x v="9"/>
    </i>
    <i i="10">
      <x v="10"/>
    </i>
    <i i="11">
      <x v="11"/>
    </i>
    <i i="12">
      <x v="12"/>
    </i>
  </colItems>
  <dataFields count="13">
    <dataField name="Count of School Size" fld="7" subtotal="count" baseField="0" baseItem="0" numFmtId="164"/>
    <dataField name="Sum of Front Office Phones with DSS Module" fld="10" baseField="0" baseItem="0" numFmtId="1"/>
    <dataField name="Sum of Classroom Phones" fld="8" baseField="0" baseItem="0" numFmtId="1"/>
    <dataField name="Sum of Office Phones" fld="9" baseField="0" baseItem="0" numFmtId="1"/>
    <dataField name="Sum of Misc Phones" fld="11" baseField="0" baseItem="0" numFmtId="1"/>
    <dataField name="Sum of Classroom Speakers" fld="13" baseField="0" baseItem="0" numFmtId="1"/>
    <dataField name="Sum of Additional Speakers" fld="14" baseField="0" baseItem="0" numFmtId="1"/>
    <dataField name="Sum of Outdoor Horn Speakers" fld="15" baseField="0" baseItem="0" numFmtId="1"/>
    <dataField name="Sum of Classroom Clocks" fld="16" baseField="0" baseItem="0" numFmtId="1"/>
    <dataField name="Sum of Additional Clocks" fld="17" baseField="0" baseItem="0" numFmtId="1"/>
    <dataField name="Sum of # Analog Stations" fld="18" baseField="0" baseItem="0" numFmtId="1"/>
    <dataField name="Sum of Number of Analog lines for Survivability" fld="19" baseField="0" baseItem="0" numFmtId="1"/>
    <dataField name="Count of Wall Mounts" fld="20" subtotal="count" baseField="0" baseItem="0" numFmtId="164"/>
  </dataFields>
  <formats count="17">
    <format dxfId="885">
      <pivotArea field="7" type="button" dataOnly="0" labelOnly="1" outline="0" axis="axisRow" fieldPosition="0"/>
    </format>
    <format dxfId="884">
      <pivotArea dataOnly="0" labelOnly="1" outline="0" fieldPosition="0">
        <references count="1">
          <reference field="4294967294" count="10">
            <x v="2"/>
            <x v="3"/>
            <x v="4"/>
            <x v="5"/>
            <x v="6"/>
            <x v="8"/>
            <x v="9"/>
            <x v="10"/>
            <x v="11"/>
            <x v="12"/>
          </reference>
        </references>
      </pivotArea>
    </format>
    <format dxfId="883">
      <pivotArea outline="0" collapsedLevelsAreSubtotals="1" fieldPosition="0"/>
    </format>
    <format dxfId="882">
      <pivotArea outline="0" fieldPosition="0">
        <references count="1">
          <reference field="4294967294" count="1">
            <x v="2"/>
          </reference>
        </references>
      </pivotArea>
    </format>
    <format dxfId="881">
      <pivotArea outline="0" collapsedLevelsAreSubtotals="1" fieldPosition="0">
        <references count="1">
          <reference field="4294967294" count="9" selected="0">
            <x v="2"/>
            <x v="3"/>
            <x v="4"/>
            <x v="5"/>
            <x v="6"/>
            <x v="8"/>
            <x v="9"/>
            <x v="10"/>
            <x v="11"/>
          </reference>
        </references>
      </pivotArea>
    </format>
    <format dxfId="880">
      <pivotArea outline="0" collapsedLevelsAreSubtotals="1" fieldPosition="0"/>
    </format>
    <format dxfId="879">
      <pivotArea outline="0" collapsedLevelsAreSubtotals="1" fieldPosition="0"/>
    </format>
    <format dxfId="878">
      <pivotArea dataOnly="0" labelOnly="1" outline="0" fieldPosition="0">
        <references count="1">
          <reference field="4294967294" count="1">
            <x v="0"/>
          </reference>
        </references>
      </pivotArea>
    </format>
    <format dxfId="877">
      <pivotArea dataOnly="0" outline="0" fieldPosition="0">
        <references count="1">
          <reference field="4294967294" count="1">
            <x v="0"/>
          </reference>
        </references>
      </pivotArea>
    </format>
    <format dxfId="876">
      <pivotArea dataOnly="0" labelOnly="1" outline="0" fieldPosition="0">
        <references count="1">
          <reference field="4294967294" count="1">
            <x v="7"/>
          </reference>
        </references>
      </pivotArea>
    </format>
    <format dxfId="875">
      <pivotArea outline="0" collapsedLevelsAreSubtotals="1" fieldPosition="0">
        <references count="1">
          <reference field="4294967294" count="1" selected="0">
            <x v="7"/>
          </reference>
        </references>
      </pivotArea>
    </format>
    <format dxfId="874">
      <pivotArea outline="0" collapsedLevelsAreSubtotals="1" fieldPosition="0">
        <references count="1">
          <reference field="4294967294" count="1" selected="0">
            <x v="1"/>
          </reference>
        </references>
      </pivotArea>
    </format>
    <format dxfId="873">
      <pivotArea dataOnly="0" labelOnly="1" outline="0" fieldPosition="0">
        <references count="1">
          <reference field="4294967294" count="1">
            <x v="1"/>
          </reference>
        </references>
      </pivotArea>
    </format>
    <format dxfId="872">
      <pivotArea field="7" type="button" dataOnly="0" labelOnly="1" outline="0" axis="axisRow" fieldPosition="0"/>
    </format>
    <format dxfId="871">
      <pivotArea dataOnly="0" labelOnly="1" outline="0" fieldPosition="0">
        <references count="1">
          <reference field="4294967294" count="13">
            <x v="0"/>
            <x v="1"/>
            <x v="2"/>
            <x v="3"/>
            <x v="4"/>
            <x v="5"/>
            <x v="6"/>
            <x v="7"/>
            <x v="8"/>
            <x v="9"/>
            <x v="10"/>
            <x v="11"/>
            <x v="12"/>
          </reference>
        </references>
      </pivotArea>
    </format>
    <format dxfId="870">
      <pivotArea field="7" type="button" dataOnly="0" labelOnly="1" outline="0" axis="axisRow" fieldPosition="0"/>
    </format>
    <format dxfId="869">
      <pivotArea dataOnly="0" labelOnly="1" outline="0" fieldPosition="0">
        <references count="1">
          <reference field="4294967294" count="13">
            <x v="0"/>
            <x v="1"/>
            <x v="2"/>
            <x v="3"/>
            <x v="4"/>
            <x v="5"/>
            <x v="6"/>
            <x v="7"/>
            <x v="8"/>
            <x v="9"/>
            <x v="10"/>
            <x v="11"/>
            <x v="12"/>
          </reference>
        </references>
      </pivotArea>
    </format>
  </formats>
  <pivotTableStyleInfo name="PivotStyleLight16" showRowHeaders="1" showColHeaders="1" showRowStripes="0"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le15" displayName="Table15" ref="A1:U41" totalsRowShown="0" headerRowDxfId="909" headerRowBorderDxfId="908" tableBorderDxfId="907">
  <autoFilter ref="A1:U41"/>
  <sortState ref="A2:U44">
    <sortCondition ref="S1:S44"/>
  </sortState>
  <tableColumns count="21">
    <tableColumn id="34" name="Index" dataDxfId="906"/>
    <tableColumn id="1" name="School" dataDxfId="905"/>
    <tableColumn id="2" name="Address" dataDxfId="904"/>
    <tableColumn id="3" name="Main Number" dataDxfId="903"/>
    <tableColumn id="4" name="Phone System" dataDxfId="902"/>
    <tableColumn id="36" name="School Type" dataDxfId="901"/>
    <tableColumn id="8" name="Number of Classrooms" dataDxfId="900"/>
    <tableColumn id="35" name="School Size" dataDxfId="899">
      <calculatedColumnFormula>IF(Table15[[#This Row],[Number of Classrooms]]&lt;20,"Small School",IF(Table15[[#This Row],[Number of Classrooms]]&lt;30,"Medium School",IF(Table15[[#This Row],[Number of Classrooms]]&gt;29,"Large School",)))</calculatedColumnFormula>
    </tableColumn>
    <tableColumn id="29" name="Classroom Phones" dataDxfId="898">
      <calculatedColumnFormula>Table15[[#This Row],[Number of Classrooms]]</calculatedColumnFormula>
    </tableColumn>
    <tableColumn id="31" name="Office Phones" dataDxfId="897">
      <calculatedColumnFormula>IF(Table15[[#This Row],[School Size]]="Small School",4,IF(Table15[[#This Row],[School Size]]="Medium School",6,IF(Table15[[#This Row],[School Size]]="Large School",10)))</calculatedColumnFormula>
    </tableColumn>
    <tableColumn id="6" name="Front Office Phones with DSS Module" dataDxfId="896" dataCellStyle="Normal 13">
      <calculatedColumnFormula>IF(Table15[[#This Row],[School Size]]="Small School",1,IF(Table15[[#This Row],[School Size]]="Medium School",2,IF(Table15[[#This Row],[School Size]]="Large School",3)))</calculatedColumnFormula>
    </tableColumn>
    <tableColumn id="32" name="Misc Phones" dataDxfId="895">
      <calculatedColumnFormula>IF(Table15[[#This Row],[School Size]]="Small School",4,IF(Table15[[#This Row],[School Size]]="Medium School",6,IF(Table15[[#This Row],[School Size]]="Large School",10)))</calculatedColumnFormula>
    </tableColumn>
    <tableColumn id="33" name="Total Phones" dataDxfId="894">
      <calculatedColumnFormula>SUM(Table15[[#This Row],[Classroom Phones]],Table15[[#This Row],[Office Phones]],Table15[[#This Row],[Misc Phones]])</calculatedColumnFormula>
    </tableColumn>
    <tableColumn id="28" name="Classroom Speakers" dataDxfId="893">
      <calculatedColumnFormula>Table15[[#This Row],[Number of Classrooms]]+IF(Table15[[#This Row],[School Size]]="Small School",15,IF(Table15[[#This Row],[School Size]]="Medium School",30,IF(Table15[[#This Row],[School Size]]="Large School",50)))</calculatedColumnFormula>
    </tableColumn>
    <tableColumn id="37" name="Additional Speakers" dataDxfId="892">
      <calculatedColumnFormula>IF(Table15[[#This Row],[School Size]]="Small School",15,IF(Table15[[#This Row],[School Size]]="Medium School",30,IF(Table15[[#This Row],[School Size]]="Large School",50)))</calculatedColumnFormula>
    </tableColumn>
    <tableColumn id="5" name="Outdoor Horn Speakers" dataDxfId="891" dataCellStyle="Normal 13">
      <calculatedColumnFormula>IF(Table15[[#This Row],[School Size]]="Small School",3,IF(Table15[[#This Row],[School Size]]="Medium School", 5,IF(Table15[[#This Row],[School Size]]="Large School",10)))</calculatedColumnFormula>
    </tableColumn>
    <tableColumn id="30" name="Classroom Clocks" dataDxfId="890">
      <calculatedColumnFormula>Table15[[#This Row],[Number of Classrooms]]+IF(Table15[[#This Row],[School Size]]="Small School",10,IF(Table15[[#This Row],[School Size]]="Medium School",20,IF(Table15[[#This Row],[School Size]]="Large School",30)))</calculatedColumnFormula>
    </tableColumn>
    <tableColumn id="39" name="Additional Clocks" dataDxfId="889" dataCellStyle="Normal 13">
      <calculatedColumnFormula>IF(Table15[[#This Row],[School Size]]="Small School",10,IF(Table15[[#This Row],[School Size]]="Medium School",20,IF(Table15[[#This Row],[School Size]]="Large School",30)))</calculatedColumnFormula>
    </tableColumn>
    <tableColumn id="9" name="# Analog Stations" dataDxfId="888">
      <calculatedColumnFormula>Table15[[#This Row],[Total Phones]]*5%</calculatedColumnFormula>
    </tableColumn>
    <tableColumn id="38" name="Number of Analog lines for Survivability" dataDxfId="887">
      <calculatedColumnFormula>IF(Table15[[#This Row],[School Size]]="Small School",2,IF(Table15[[#This Row],[School Size]]="Medium School",4,IF(Table15[[#This Row],[School Size]]="Large School",6)))</calculatedColumnFormula>
    </tableColumn>
    <tableColumn id="12" name="Wall Mounts" dataDxfId="886"/>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4" dT="2021-12-29T02:28:29.52" personId="{94B3A398-470E-4226-8043-776427046BF1}" id="{F8042DFA-8EC3-44A6-83D5-B74D3E821474}">
    <text>Input the Model name and/or number of the unit you are quoting to meet this requirement.</text>
  </threadedComment>
  <threadedComment ref="H5" dT="2021-12-29T02:28:29.52" personId="{94B3A398-470E-4226-8043-776427046BF1}" id="{BF18784A-AB47-44D1-AF01-D36365A4E1DE}">
    <text>Input the Model name and/or number of the unit you are quoting to meet this requirement.</text>
  </threadedComment>
  <threadedComment ref="H6" dT="2021-12-29T02:28:29.52" personId="{94B3A398-470E-4226-8043-776427046BF1}" id="{9227938F-828D-4493-83AB-F88569BBF991}">
    <text>Input the Model name and/or number of the unit you are quoting to meet this requirement.</text>
  </threadedComment>
  <threadedComment ref="H7" dT="2021-12-29T02:28:29.52" personId="{94B3A398-470E-4226-8043-776427046BF1}" id="{DED03C75-B04C-43DE-A8F2-16D06DB1BD2C}">
    <text>Input the Model name and/or number of the unit you are quoting to meet this requirement.</text>
  </threadedComment>
  <threadedComment ref="H9" dT="2021-12-29T02:28:29.52" personId="{94B3A398-470E-4226-8043-776427046BF1}" id="{FDF6BDDB-224F-4CD3-8285-47B29FAF4915}">
    <text>Input the Model name and/or number of the unit you are quoting to meet this requirement.</text>
  </threadedComment>
  <threadedComment ref="H11" dT="2021-12-29T02:28:29.52" personId="{94B3A398-470E-4226-8043-776427046BF1}" id="{CAB364FA-227E-4CA4-9D3E-8B516E436842}">
    <text>Input the Model name and/or number of the unit you are quoting to meet this requirement.</text>
  </threadedComment>
  <threadedComment ref="H12" dT="2021-12-29T02:28:29.52" personId="{94B3A398-470E-4226-8043-776427046BF1}" id="{0C9EE412-3D4F-4AA1-AB99-36DEE4D44ACC}">
    <text>Input the Model name and/or number of the unit you are quoting to meet this requirement.</text>
  </threadedComment>
  <threadedComment ref="H13" dT="2021-12-29T02:28:29.52" personId="{94B3A398-470E-4226-8043-776427046BF1}" id="{D423C03D-B8D9-4065-A8DA-F8027DF678B4}">
    <text>Input the Model name and/or number of the unit you are quoting to meet this requirement.</text>
  </threadedComment>
  <threadedComment ref="A51" dT="2021-12-29T17:43:08.05" personId="{94B3A398-470E-4226-8043-776427046BF1}" id="{F162A4E3-CFF7-4A56-86D6-B81267727EBA}">
    <text>Hardware, software, licensing, gateways, etc. that vary based on the number and size of locations.</text>
  </threadedComment>
  <threadedComment ref="G51" dT="2022-02-22T05:03:02.37" personId="{94B3A398-470E-4226-8043-776427046BF1}" id="{00972879-1DD1-4842-8EA2-78BDF96EF7C8}">
    <text>Do not include pricing in this section if it is already priced elsewhere in the spreadsheet.</text>
  </threadedComment>
  <threadedComment ref="D88" dT="2021-12-29T18:09:41.44" personId="{94B3A398-470E-4226-8043-776427046BF1}" id="{AE66D53C-AE92-4529-A5FE-143348409198}">
    <text>Vendor must respond whether each element is included in the Solution platform.  If it is included in their platform, they must also provide pricing in Column F - see additional note.  If it is not included, the spreadsheet will use the Customer provided cost for the item from Column E.</text>
  </threadedComment>
  <threadedComment ref="E88" dT="2022-01-05T23:05:41.57" personId="{94B3A398-470E-4226-8043-776427046BF1}" id="{3B755A9B-7CC7-4CDB-95B7-2DC3430C9B2F}">
    <text>This is an estimate (or current actual) cost of the service, if Customer must provide each service because Solution does not include the item.  Examples would be Premise solutions where Customer contracts seperately for SIP/PSTN/LD or Cloud solutions which require Customer to "Bring Your Own Telco" (BYOT).</text>
  </threadedComment>
  <threadedComment ref="F88" dT="2021-12-29T18:08:05.67" personId="{94B3A398-470E-4226-8043-776427046BF1}" id="{2A664295-218D-49B2-A439-EBB71C19F086}">
    <text>Vendor should replace with their cost per quantity if it is provided in their Solution.  $0 can be entered if it is included at no additional cost, otherwise the cost per month per unit should be noted.</text>
  </threadedComment>
  <threadedComment ref="G88" dT="2021-12-29T18:10:13.03" personId="{94B3A398-470E-4226-8043-776427046BF1}" id="{11309027-21FA-4AA4-AA80-4C275DF353A9}">
    <text>Vendors should retain the formula, or replace it with their quoted Annual cost times the number of years from the TCO Basis in K1 to provide the same service.</text>
  </threadedComment>
  <threadedComment ref="G89" dT="2021-12-29T00:55:18.47" personId="{94B3A398-470E-4226-8043-776427046BF1}" id="{6E25AD0B-C719-408E-ACAF-3F5BDBCBAA64}">
    <text>This cell is calculated based on the Vendor providing the Telco Charges, or Customer providing the Telco Charges, based on Vendor's response in Column D.</text>
  </threadedComment>
  <threadedComment ref="A90" dT="2021-12-28T20:57:53.84" personId="{94B3A398-470E-4226-8043-776427046BF1}" id="{63844733-ED59-417C-947E-93FB8FD5418F}">
    <text>For Premise solutions, this should be the SIP trunks or PRI circuits to land the # of PSTN calls shown to Customer at Primary and DR Data Center.  
For Cloud solutions, this should be the dedicated circuits to connect Customer Primary and DR locations to the Cloud provider for call control and voice traffic with QoS.</text>
  </threadedComment>
  <threadedComment ref="G90" dT="2021-12-29T00:55:18.47" personId="{94B3A398-470E-4226-8043-776427046BF1}" id="{A1649721-D1F0-4AB2-A891-E6661651B753}">
    <text>This cell is calculated based on the Vendor providing the Telco Charges, or Customer providing the Telco Charges, based on Vendor's response in Column D.</text>
  </threadedComment>
  <threadedComment ref="G91" dT="2021-12-29T00:55:18.47" personId="{94B3A398-470E-4226-8043-776427046BF1}" id="{3CE79C18-C92E-49B0-9139-D4F773425F53}">
    <text>This cell is calculated based on the Vendor providing the Telco Charges, or Customer providing the Telco Charges, based on Vendor's response in Column D.</text>
  </threadedComment>
  <threadedComment ref="G92" dT="2021-12-29T00:55:18.47" personId="{94B3A398-470E-4226-8043-776427046BF1}" id="{7858BE4B-5D69-464A-8AC8-12ACEEBE8CA8}">
    <text>This cell is calculated based on the Vendor providing the Telco Charges, or Customer providing the Telco Charges, based on Vendor's response in Column D.</text>
  </threadedComment>
  <threadedComment ref="G93" dT="2021-12-29T00:55:18.47" personId="{94B3A398-470E-4226-8043-776427046BF1}" id="{DED8BA80-38D8-44EA-9976-5439B2B5F7F0}">
    <text>This cell is calculated based on the Vendor providing the Telco Charges, or Customer providing the Telco Charges, based on Vendor's response in Column D.</text>
  </threadedComment>
  <threadedComment ref="G94" dT="2021-12-29T00:55:18.47" personId="{94B3A398-470E-4226-8043-776427046BF1}" id="{F3AF5146-331D-4B38-AE5C-0D62A48277A2}">
    <text>This cell is calculated based on the Vendor providing the Telco Charges, or Customer providing the Telco Charges, based on Vendor's response in Column D.</text>
  </threadedComment>
  <threadedComment ref="G95" dT="2021-12-29T00:55:18.47" personId="{94B3A398-470E-4226-8043-776427046BF1}" id="{2D92A7AD-8D57-469E-9B9B-468C50504226}">
    <text>This cell is calculated based on the Vendor providing the Telco Charges, or Customer providing the Telco Charges, based on Vendor's response in Column D.</text>
  </threadedComment>
  <threadedComment ref="A96" dT="2022-01-05T23:08:49.41" personId="{94B3A398-470E-4226-8043-776427046BF1}" id="{DEA157C8-AA04-486B-887B-AD66E901D026}">
    <text>This total is already included in the total Local/Long Distance/Toll Free counts, but provided for CCaaS providers that charge per usage instead of by license.</text>
  </threadedComment>
  <threadedComment ref="G96" dT="2021-12-29T00:55:18.47" personId="{94B3A398-470E-4226-8043-776427046BF1}" id="{47D57FEB-B0D0-4181-9C2D-BA2595A34439}">
    <text>This cell is calculated based on the Vendor providing the Telco Charges, or Customer providing the Telco Charges, based on Vendor's response in Column D.</text>
  </threadedComment>
  <threadedComment ref="G97" dT="2021-12-29T00:55:18.47" personId="{94B3A398-470E-4226-8043-776427046BF1}" id="{EC020EB0-5DBC-4FD6-97FC-756CA010DF83}">
    <text>This cell is calculated based on the Vendor providing the Telco Charges, or Customer providing the Telco Charges, based on Vendor's response in Column D.</text>
  </threadedComment>
  <threadedComment ref="G98" dT="2021-12-29T00:55:18.47" personId="{94B3A398-470E-4226-8043-776427046BF1}" id="{E75FBCF9-C521-4F9C-BC60-9E625A8A4B34}">
    <text>This cell is calculated based on the Vendor providing the Telco Charges, or Customer providing the Telco Charges, based on Vendor's response in Column D.</text>
  </threadedComment>
  <threadedComment ref="G99" dT="2021-12-29T00:55:18.47" personId="{94B3A398-470E-4226-8043-776427046BF1}" id="{B1D7B2F8-8A09-4B43-ABF0-433593FA2929}">
    <text>This cell is calculated based on the Vendor providing the Telco Charges, or Customer providing the Telco Charges, based on Vendor's response in Column D.</text>
  </threadedComment>
  <threadedComment ref="J101" dT="2021-12-29T19:33:50.24" personId="{94B3A398-470E-4226-8043-776427046BF1}" id="{E66F9505-C136-4D94-B256-2E0E205D601E}">
    <text>Provide a summary of the discount percentage from list that is being provided in your quote.  If the discount varies by types, please differentiate where indicated.  Customer understands that discount percentages are not directly comparable between manufacturers, and different vendors have various strategies regarding discount and professional services revenue.  Vendors will not be penalized based on a particular discount percentage – the solutions will be evaluated based on compliance and Total Cost of Ownership as described. 
Further details are available in the RFP Word document.</text>
  </threadedComment>
  <threadedComment ref="K101" dT="2021-12-29T19:34:29.01" personId="{94B3A398-470E-4226-8043-776427046BF1}" id="{625A8932-850D-47C3-A77A-2CEDB699B1D1}">
    <text>This is the discount that the RFP response is offered at, and at which Add/Deletes will take place, prior to Cutover.</text>
  </threadedComment>
  <threadedComment ref="L101" dT="2021-12-29T19:35:09.26" personId="{94B3A398-470E-4226-8043-776427046BF1}" id="{99D2D0A4-02AB-40DA-8CF0-D50FAFE2C5C1}">
    <text>This is the discount that will be extended by the Vendor, Service Provider and the Manufacturer while Customer remains a maintenance customer, and for at least the 5 years after Cutover.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8080"/>
    <pageSetUpPr fitToPage="1"/>
  </sheetPr>
  <dimension ref="A1:M402"/>
  <sheetViews>
    <sheetView tabSelected="1" zoomScale="115" zoomScaleNormal="115" workbookViewId="0">
      <selection activeCell="H8" sqref="H8"/>
    </sheetView>
  </sheetViews>
  <sheetFormatPr defaultColWidth="9.140625" defaultRowHeight="12.75" customHeight="1" outlineLevelRow="1" x14ac:dyDescent="0.2"/>
  <cols>
    <col min="1" max="1" width="40.28515625" style="26" customWidth="1"/>
    <col min="2" max="2" width="9.85546875" style="26" customWidth="1"/>
    <col min="3" max="4" width="16" style="26" customWidth="1"/>
    <col min="5" max="7" width="16.140625" style="26" customWidth="1"/>
    <col min="8" max="8" width="31.140625" style="26" customWidth="1"/>
    <col min="9" max="9" width="1.140625" style="26" customWidth="1"/>
    <col min="10" max="10" width="44.42578125" style="26" customWidth="1"/>
    <col min="11" max="11" width="8.42578125" style="26" bestFit="1" customWidth="1"/>
    <col min="12" max="12" width="13" style="26" customWidth="1"/>
    <col min="13" max="15" width="9.140625" style="26"/>
    <col min="16" max="16" width="9.140625" style="26" customWidth="1"/>
    <col min="17" max="16384" width="9.140625" style="26"/>
  </cols>
  <sheetData>
    <row r="1" spans="1:13" ht="26.25" thickBot="1" x14ac:dyDescent="0.25">
      <c r="A1" s="230" t="s">
        <v>164</v>
      </c>
      <c r="B1" s="231"/>
      <c r="C1" s="231"/>
      <c r="D1" s="231"/>
      <c r="E1" s="231"/>
      <c r="F1" s="231"/>
      <c r="G1" s="231"/>
      <c r="H1" s="232"/>
      <c r="I1" s="28"/>
      <c r="J1" s="29" t="s">
        <v>165</v>
      </c>
      <c r="K1" s="30">
        <v>3</v>
      </c>
      <c r="L1" s="31"/>
      <c r="M1" s="32"/>
    </row>
    <row r="2" spans="1:13" x14ac:dyDescent="0.2">
      <c r="A2" s="33"/>
      <c r="B2" s="34"/>
      <c r="C2" s="34"/>
      <c r="D2" s="34"/>
      <c r="E2" s="34"/>
      <c r="F2" s="34"/>
      <c r="G2" s="34"/>
      <c r="H2" s="35"/>
      <c r="I2" s="28"/>
      <c r="J2" s="32"/>
      <c r="K2" s="32"/>
      <c r="L2" s="32"/>
      <c r="M2" s="32"/>
    </row>
    <row r="3" spans="1:13" ht="25.5" x14ac:dyDescent="0.2">
      <c r="A3" s="36" t="s">
        <v>166</v>
      </c>
      <c r="B3" s="37" t="s">
        <v>167</v>
      </c>
      <c r="C3" s="37" t="s">
        <v>168</v>
      </c>
      <c r="D3" s="38" t="s">
        <v>169</v>
      </c>
      <c r="E3" s="38" t="s">
        <v>170</v>
      </c>
      <c r="F3" s="39" t="s">
        <v>171</v>
      </c>
      <c r="G3" s="38" t="s">
        <v>663</v>
      </c>
      <c r="H3" s="40" t="s">
        <v>172</v>
      </c>
      <c r="I3" s="28"/>
      <c r="J3" s="41" t="s">
        <v>173</v>
      </c>
      <c r="K3" s="31"/>
      <c r="L3" s="42"/>
      <c r="M3" s="42"/>
    </row>
    <row r="4" spans="1:13" outlineLevel="1" x14ac:dyDescent="0.2">
      <c r="A4" s="43" t="s">
        <v>174</v>
      </c>
      <c r="B4" s="44">
        <v>1084</v>
      </c>
      <c r="C4" s="45" t="s">
        <v>175</v>
      </c>
      <c r="D4" s="45" t="s">
        <v>175</v>
      </c>
      <c r="E4" s="45" t="s">
        <v>175</v>
      </c>
      <c r="F4" s="45">
        <f>IFERROR(IF(ISNUMBER(B4),B4,1)*SUM(C4)*12,0)</f>
        <v>0</v>
      </c>
      <c r="G4" s="46">
        <f t="shared" ref="G4:G9" si="0">IFERROR(F4*TCOBasis+SUM(D4:E4),0)</f>
        <v>0</v>
      </c>
      <c r="H4" s="47" t="s">
        <v>176</v>
      </c>
      <c r="I4" s="28"/>
      <c r="J4" s="48" t="s">
        <v>177</v>
      </c>
      <c r="K4" s="49"/>
      <c r="L4" s="32"/>
      <c r="M4" s="32"/>
    </row>
    <row r="5" spans="1:13" ht="13.5" customHeight="1" outlineLevel="1" x14ac:dyDescent="0.2">
      <c r="A5" s="43" t="s">
        <v>178</v>
      </c>
      <c r="B5" s="44">
        <v>266</v>
      </c>
      <c r="C5" s="45" t="s">
        <v>175</v>
      </c>
      <c r="D5" s="45" t="s">
        <v>175</v>
      </c>
      <c r="E5" s="45" t="s">
        <v>175</v>
      </c>
      <c r="F5" s="45">
        <f t="shared" ref="F5:F9" si="1">IFERROR(IF(ISNUMBER(B5),B5,1)*SUM(C5)*12,0)</f>
        <v>0</v>
      </c>
      <c r="G5" s="46">
        <f t="shared" si="0"/>
        <v>0</v>
      </c>
      <c r="H5" s="47" t="s">
        <v>176</v>
      </c>
      <c r="I5" s="28"/>
      <c r="J5" s="32"/>
      <c r="K5" s="32"/>
      <c r="L5" s="32"/>
      <c r="M5" s="32"/>
    </row>
    <row r="6" spans="1:13" ht="13.5" customHeight="1" outlineLevel="1" x14ac:dyDescent="0.2">
      <c r="A6" s="43" t="s">
        <v>179</v>
      </c>
      <c r="B6" s="44">
        <v>266</v>
      </c>
      <c r="C6" s="45" t="s">
        <v>175</v>
      </c>
      <c r="D6" s="45" t="s">
        <v>175</v>
      </c>
      <c r="E6" s="45" t="s">
        <v>175</v>
      </c>
      <c r="F6" s="45">
        <f t="shared" si="1"/>
        <v>0</v>
      </c>
      <c r="G6" s="46">
        <f t="shared" si="0"/>
        <v>0</v>
      </c>
      <c r="H6" s="47" t="s">
        <v>176</v>
      </c>
      <c r="I6" s="28"/>
      <c r="J6" s="31"/>
      <c r="K6" s="31"/>
      <c r="L6" s="50"/>
      <c r="M6" s="50"/>
    </row>
    <row r="7" spans="1:13" outlineLevel="1" x14ac:dyDescent="0.2">
      <c r="A7" s="43" t="s">
        <v>180</v>
      </c>
      <c r="B7" s="51">
        <v>40</v>
      </c>
      <c r="C7" s="45" t="s">
        <v>175</v>
      </c>
      <c r="D7" s="45" t="s">
        <v>175</v>
      </c>
      <c r="E7" s="45" t="s">
        <v>175</v>
      </c>
      <c r="F7" s="45">
        <f t="shared" si="1"/>
        <v>0</v>
      </c>
      <c r="G7" s="46">
        <f t="shared" si="0"/>
        <v>0</v>
      </c>
      <c r="H7" s="47" t="s">
        <v>176</v>
      </c>
      <c r="I7" s="28"/>
      <c r="J7" s="32"/>
      <c r="K7" s="32"/>
      <c r="L7" s="32"/>
      <c r="M7" s="32"/>
    </row>
    <row r="8" spans="1:13" ht="25.5" outlineLevel="1" x14ac:dyDescent="0.2">
      <c r="A8" s="43" t="s">
        <v>662</v>
      </c>
      <c r="B8" s="51">
        <v>1</v>
      </c>
      <c r="C8" s="45" t="s">
        <v>175</v>
      </c>
      <c r="D8" s="45" t="s">
        <v>175</v>
      </c>
      <c r="E8" s="45" t="s">
        <v>175</v>
      </c>
      <c r="F8" s="45">
        <f t="shared" si="1"/>
        <v>0</v>
      </c>
      <c r="G8" s="46">
        <f t="shared" si="0"/>
        <v>0</v>
      </c>
      <c r="H8" s="47" t="s">
        <v>176</v>
      </c>
      <c r="I8" s="28"/>
      <c r="J8" s="32"/>
      <c r="K8" s="32"/>
      <c r="L8" s="32"/>
      <c r="M8" s="32"/>
    </row>
    <row r="9" spans="1:13" ht="25.5" outlineLevel="1" x14ac:dyDescent="0.2">
      <c r="A9" s="43" t="s">
        <v>181</v>
      </c>
      <c r="B9" s="51">
        <v>81</v>
      </c>
      <c r="C9" s="52" t="s">
        <v>175</v>
      </c>
      <c r="D9" s="45" t="s">
        <v>175</v>
      </c>
      <c r="E9" s="45" t="s">
        <v>175</v>
      </c>
      <c r="F9" s="45">
        <f t="shared" si="1"/>
        <v>0</v>
      </c>
      <c r="G9" s="46">
        <f t="shared" si="0"/>
        <v>0</v>
      </c>
      <c r="H9" s="47" t="s">
        <v>176</v>
      </c>
      <c r="I9" s="28"/>
      <c r="J9" s="32"/>
      <c r="K9" s="32"/>
      <c r="L9" s="32"/>
      <c r="M9" s="32"/>
    </row>
    <row r="10" spans="1:13" ht="13.5" customHeight="1" outlineLevel="1" thickBot="1" x14ac:dyDescent="0.25">
      <c r="A10" s="53" t="s">
        <v>182</v>
      </c>
      <c r="B10" s="54">
        <f>SUM(B4:B6,B9:B9)</f>
        <v>1697</v>
      </c>
      <c r="C10" s="34"/>
      <c r="D10" s="34"/>
      <c r="E10" s="34"/>
      <c r="F10" s="34"/>
      <c r="G10" s="34"/>
      <c r="H10" s="35"/>
      <c r="I10" s="28"/>
      <c r="J10" s="32"/>
      <c r="K10" s="32"/>
      <c r="L10" s="32"/>
      <c r="M10" s="32"/>
    </row>
    <row r="11" spans="1:13" ht="26.25" outlineLevel="1" thickTop="1" x14ac:dyDescent="0.2">
      <c r="A11" s="55" t="s">
        <v>183</v>
      </c>
      <c r="B11" s="44">
        <v>1</v>
      </c>
      <c r="C11" s="52" t="s">
        <v>175</v>
      </c>
      <c r="D11" s="45" t="s">
        <v>175</v>
      </c>
      <c r="E11" s="45" t="s">
        <v>175</v>
      </c>
      <c r="F11" s="45">
        <f t="shared" ref="F11:F13" si="2">IFERROR(IF(ISNUMBER(B11),B11,1)*SUM(C11)*12,0)</f>
        <v>0</v>
      </c>
      <c r="G11" s="46">
        <f t="shared" ref="G11:G13" si="3">IFERROR(F11*TCOBasis+SUM(D11:E11),0)</f>
        <v>0</v>
      </c>
      <c r="H11" s="47" t="s">
        <v>176</v>
      </c>
      <c r="I11" s="28"/>
      <c r="J11" s="32"/>
      <c r="K11" s="32"/>
      <c r="L11" s="32"/>
      <c r="M11" s="32"/>
    </row>
    <row r="12" spans="1:13" ht="38.25" outlineLevel="1" x14ac:dyDescent="0.2">
      <c r="A12" s="43" t="s">
        <v>184</v>
      </c>
      <c r="B12" s="44">
        <v>1</v>
      </c>
      <c r="C12" s="52" t="s">
        <v>175</v>
      </c>
      <c r="D12" s="45" t="s">
        <v>175</v>
      </c>
      <c r="E12" s="45" t="s">
        <v>175</v>
      </c>
      <c r="F12" s="45">
        <f t="shared" ref="F12" si="4">IFERROR(IF(ISNUMBER(B12),B12,1)*SUM(C12)*12,0)</f>
        <v>0</v>
      </c>
      <c r="G12" s="46">
        <f t="shared" si="3"/>
        <v>0</v>
      </c>
      <c r="H12" s="47" t="s">
        <v>176</v>
      </c>
      <c r="I12" s="28"/>
      <c r="J12" s="32"/>
      <c r="K12" s="32"/>
      <c r="L12" s="32"/>
      <c r="M12" s="32"/>
    </row>
    <row r="13" spans="1:13" outlineLevel="1" x14ac:dyDescent="0.2">
      <c r="A13" s="56" t="s">
        <v>175</v>
      </c>
      <c r="B13" s="57" t="s">
        <v>175</v>
      </c>
      <c r="C13" s="52" t="s">
        <v>175</v>
      </c>
      <c r="D13" s="45" t="s">
        <v>175</v>
      </c>
      <c r="E13" s="45" t="s">
        <v>175</v>
      </c>
      <c r="F13" s="45">
        <f t="shared" si="2"/>
        <v>0</v>
      </c>
      <c r="G13" s="46">
        <f t="shared" si="3"/>
        <v>0</v>
      </c>
      <c r="H13" s="47" t="s">
        <v>176</v>
      </c>
      <c r="I13" s="28"/>
      <c r="J13" s="32"/>
      <c r="K13" s="32"/>
      <c r="L13" s="32"/>
      <c r="M13" s="32"/>
    </row>
    <row r="14" spans="1:13" ht="13.5" customHeight="1" outlineLevel="1" thickBot="1" x14ac:dyDescent="0.25">
      <c r="A14" s="58" t="s">
        <v>185</v>
      </c>
      <c r="B14" s="59">
        <f>SUM(B11:B13)</f>
        <v>2</v>
      </c>
      <c r="C14" s="34"/>
      <c r="D14" s="34"/>
      <c r="E14" s="34"/>
      <c r="F14" s="34"/>
      <c r="G14" s="34"/>
      <c r="H14" s="35"/>
      <c r="I14" s="28"/>
      <c r="J14" s="32"/>
      <c r="K14" s="32"/>
      <c r="L14" s="32"/>
      <c r="M14" s="32"/>
    </row>
    <row r="15" spans="1:13" ht="13.5" customHeight="1" outlineLevel="1" thickTop="1" thickBot="1" x14ac:dyDescent="0.25">
      <c r="A15" s="60" t="s">
        <v>186</v>
      </c>
      <c r="B15" s="59" t="str">
        <f>TotalCcNamedUsers</f>
        <v>Input</v>
      </c>
      <c r="C15" s="34"/>
      <c r="D15" s="34"/>
      <c r="E15" s="34"/>
      <c r="F15" s="34"/>
      <c r="G15" s="34"/>
      <c r="H15" s="35"/>
      <c r="I15" s="28"/>
      <c r="J15" s="32"/>
      <c r="K15" s="32"/>
      <c r="L15" s="32"/>
      <c r="M15" s="32"/>
    </row>
    <row r="16" spans="1:13" ht="14.25" outlineLevel="1" thickTop="1" thickBot="1" x14ac:dyDescent="0.25">
      <c r="A16" s="61" t="s">
        <v>187</v>
      </c>
      <c r="B16" s="62">
        <f>TotalUcUsers+B14</f>
        <v>1699</v>
      </c>
      <c r="C16" s="34"/>
      <c r="D16" s="34"/>
      <c r="E16" s="34"/>
      <c r="F16" s="34"/>
      <c r="G16" s="34"/>
      <c r="H16" s="35"/>
      <c r="I16" s="28"/>
      <c r="J16" s="32"/>
      <c r="K16" s="32"/>
      <c r="L16" s="32"/>
      <c r="M16" s="32"/>
    </row>
    <row r="17" spans="1:13" ht="39.75" customHeight="1" outlineLevel="1" thickTop="1" x14ac:dyDescent="0.2">
      <c r="A17" s="63" t="s">
        <v>188</v>
      </c>
      <c r="B17" s="44">
        <v>80.800000000000011</v>
      </c>
      <c r="C17" s="52" t="s">
        <v>175</v>
      </c>
      <c r="D17" s="45" t="s">
        <v>175</v>
      </c>
      <c r="E17" s="45" t="s">
        <v>175</v>
      </c>
      <c r="F17" s="45">
        <f t="shared" ref="F17:F19" si="5">IFERROR(IF(ISNUMBER(B17),B17,1)*SUM(C17)*12,0)</f>
        <v>0</v>
      </c>
      <c r="G17" s="46">
        <v>0</v>
      </c>
      <c r="H17" s="47" t="s">
        <v>176</v>
      </c>
      <c r="I17" s="28"/>
      <c r="J17" s="32"/>
      <c r="K17" s="32"/>
      <c r="L17" s="32"/>
      <c r="M17" s="32"/>
    </row>
    <row r="18" spans="1:13" outlineLevel="1" x14ac:dyDescent="0.2">
      <c r="A18" s="43" t="s">
        <v>189</v>
      </c>
      <c r="B18" s="44">
        <v>40</v>
      </c>
      <c r="C18" s="52" t="s">
        <v>175</v>
      </c>
      <c r="D18" s="45" t="s">
        <v>175</v>
      </c>
      <c r="E18" s="45" t="s">
        <v>175</v>
      </c>
      <c r="F18" s="45">
        <f>IFERROR(IF(ISNUMBER(B18),B18,1)*SUM(C18)*12,0)</f>
        <v>0</v>
      </c>
      <c r="G18" s="46">
        <v>0</v>
      </c>
      <c r="H18" s="47" t="s">
        <v>176</v>
      </c>
      <c r="I18" s="28"/>
      <c r="J18" s="32"/>
      <c r="K18" s="32"/>
      <c r="L18" s="32"/>
      <c r="M18" s="32"/>
    </row>
    <row r="19" spans="1:13" outlineLevel="1" x14ac:dyDescent="0.2">
      <c r="A19" s="56" t="s">
        <v>175</v>
      </c>
      <c r="B19" s="57" t="s">
        <v>175</v>
      </c>
      <c r="C19" s="52" t="s">
        <v>175</v>
      </c>
      <c r="D19" s="45" t="s">
        <v>175</v>
      </c>
      <c r="E19" s="45" t="s">
        <v>175</v>
      </c>
      <c r="F19" s="45">
        <f t="shared" si="5"/>
        <v>0</v>
      </c>
      <c r="G19" s="46">
        <v>0</v>
      </c>
      <c r="H19" s="47" t="s">
        <v>176</v>
      </c>
      <c r="I19" s="28"/>
      <c r="J19" s="32"/>
      <c r="K19" s="32"/>
      <c r="L19" s="32"/>
      <c r="M19" s="32"/>
    </row>
    <row r="20" spans="1:13" ht="13.5" customHeight="1" outlineLevel="1" thickBot="1" x14ac:dyDescent="0.25">
      <c r="A20" s="53" t="s">
        <v>190</v>
      </c>
      <c r="B20" s="54">
        <f>SUM(B17:B19)</f>
        <v>120.80000000000001</v>
      </c>
      <c r="C20" s="34"/>
      <c r="D20" s="34"/>
      <c r="E20" s="34"/>
      <c r="F20" s="34"/>
      <c r="G20" s="34"/>
      <c r="H20" s="35"/>
      <c r="I20" s="28"/>
      <c r="J20" s="32"/>
      <c r="K20" s="32"/>
      <c r="L20" s="32"/>
      <c r="M20" s="32"/>
    </row>
    <row r="21" spans="1:13" ht="39" outlineLevel="1" thickTop="1" x14ac:dyDescent="0.2">
      <c r="A21" s="43" t="s">
        <v>191</v>
      </c>
      <c r="B21" s="44">
        <v>1</v>
      </c>
      <c r="C21" s="52" t="s">
        <v>175</v>
      </c>
      <c r="D21" s="45" t="s">
        <v>175</v>
      </c>
      <c r="E21" s="45" t="s">
        <v>175</v>
      </c>
      <c r="F21" s="45">
        <f t="shared" ref="F21:F26" si="6">IFERROR(IF(ISNUMBER(B21),B21,1)*SUM(C21)*12,0)</f>
        <v>0</v>
      </c>
      <c r="G21" s="46">
        <f t="shared" ref="G21:G28" si="7">IFERROR(F21*TCOBasis+SUM(D21:E21),0)</f>
        <v>0</v>
      </c>
      <c r="H21" s="47" t="s">
        <v>176</v>
      </c>
      <c r="I21" s="28"/>
      <c r="J21" s="32"/>
      <c r="K21" s="32"/>
      <c r="L21" s="32"/>
      <c r="M21" s="32"/>
    </row>
    <row r="22" spans="1:13" ht="25.5" outlineLevel="1" x14ac:dyDescent="0.2">
      <c r="A22" s="64" t="s">
        <v>192</v>
      </c>
      <c r="B22" s="44">
        <v>1</v>
      </c>
      <c r="C22" s="52" t="s">
        <v>175</v>
      </c>
      <c r="D22" s="45" t="s">
        <v>175</v>
      </c>
      <c r="E22" s="45" t="s">
        <v>175</v>
      </c>
      <c r="F22" s="45">
        <f t="shared" ref="F22" si="8">IFERROR(IF(ISNUMBER(B22),B22,1)*SUM(C22)*12,0)</f>
        <v>0</v>
      </c>
      <c r="G22" s="46">
        <f t="shared" ref="G22" si="9">IFERROR(F22*TCOBasis+SUM(D22:E22),0)</f>
        <v>0</v>
      </c>
      <c r="H22" s="47" t="s">
        <v>176</v>
      </c>
      <c r="I22" s="28"/>
      <c r="J22" s="32"/>
      <c r="K22" s="32"/>
      <c r="L22" s="32"/>
      <c r="M22" s="32"/>
    </row>
    <row r="23" spans="1:13" ht="13.5" customHeight="1" outlineLevel="1" x14ac:dyDescent="0.2">
      <c r="A23" s="64" t="s">
        <v>193</v>
      </c>
      <c r="B23" s="44">
        <v>1</v>
      </c>
      <c r="C23" s="52" t="s">
        <v>175</v>
      </c>
      <c r="D23" s="45" t="s">
        <v>175</v>
      </c>
      <c r="E23" s="45" t="s">
        <v>175</v>
      </c>
      <c r="F23" s="45">
        <f t="shared" ref="F23" si="10">IFERROR(IF(ISNUMBER(B23),B23,1)*SUM(C23)*12,0)</f>
        <v>0</v>
      </c>
      <c r="G23" s="46">
        <v>0</v>
      </c>
      <c r="H23" s="47" t="s">
        <v>176</v>
      </c>
      <c r="I23" s="28"/>
      <c r="J23" s="32"/>
      <c r="K23" s="32"/>
      <c r="L23" s="32"/>
      <c r="M23" s="32"/>
    </row>
    <row r="24" spans="1:13" outlineLevel="1" x14ac:dyDescent="0.2">
      <c r="A24" s="56" t="s">
        <v>175</v>
      </c>
      <c r="B24" s="57" t="s">
        <v>175</v>
      </c>
      <c r="C24" s="52" t="s">
        <v>175</v>
      </c>
      <c r="D24" s="45" t="s">
        <v>175</v>
      </c>
      <c r="E24" s="45" t="s">
        <v>175</v>
      </c>
      <c r="F24" s="45">
        <f t="shared" si="6"/>
        <v>0</v>
      </c>
      <c r="G24" s="46">
        <f t="shared" si="7"/>
        <v>0</v>
      </c>
      <c r="H24" s="47" t="s">
        <v>176</v>
      </c>
      <c r="I24" s="28"/>
      <c r="J24" s="32"/>
      <c r="K24" s="32"/>
      <c r="L24" s="32"/>
      <c r="M24" s="32"/>
    </row>
    <row r="25" spans="1:13" outlineLevel="1" x14ac:dyDescent="0.2">
      <c r="A25" s="56" t="s">
        <v>175</v>
      </c>
      <c r="B25" s="57" t="s">
        <v>175</v>
      </c>
      <c r="C25" s="52" t="s">
        <v>175</v>
      </c>
      <c r="D25" s="45" t="s">
        <v>175</v>
      </c>
      <c r="E25" s="45" t="s">
        <v>175</v>
      </c>
      <c r="F25" s="45">
        <f t="shared" si="6"/>
        <v>0</v>
      </c>
      <c r="G25" s="46">
        <f t="shared" si="7"/>
        <v>0</v>
      </c>
      <c r="H25" s="47" t="s">
        <v>176</v>
      </c>
      <c r="I25" s="28"/>
      <c r="J25" s="32"/>
      <c r="K25" s="32"/>
      <c r="L25" s="32"/>
      <c r="M25" s="32"/>
    </row>
    <row r="26" spans="1:13" outlineLevel="1" x14ac:dyDescent="0.2">
      <c r="A26" s="56" t="s">
        <v>175</v>
      </c>
      <c r="B26" s="57" t="s">
        <v>175</v>
      </c>
      <c r="C26" s="52" t="s">
        <v>175</v>
      </c>
      <c r="D26" s="45" t="s">
        <v>175</v>
      </c>
      <c r="E26" s="45" t="s">
        <v>175</v>
      </c>
      <c r="F26" s="45">
        <f t="shared" si="6"/>
        <v>0</v>
      </c>
      <c r="G26" s="46">
        <f t="shared" si="7"/>
        <v>0</v>
      </c>
      <c r="H26" s="47" t="s">
        <v>176</v>
      </c>
      <c r="I26" s="28"/>
      <c r="J26" s="32"/>
      <c r="K26" s="32"/>
      <c r="L26" s="32"/>
      <c r="M26" s="32"/>
    </row>
    <row r="27" spans="1:13" outlineLevel="1" x14ac:dyDescent="0.2">
      <c r="A27" s="56" t="s">
        <v>175</v>
      </c>
      <c r="B27" s="57" t="s">
        <v>175</v>
      </c>
      <c r="C27" s="52" t="s">
        <v>175</v>
      </c>
      <c r="D27" s="45" t="s">
        <v>175</v>
      </c>
      <c r="E27" s="45" t="s">
        <v>175</v>
      </c>
      <c r="F27" s="45">
        <f t="shared" ref="F27:F28" si="11">IFERROR(IF(ISNUMBER(B27),B27,1)*SUM(C27)*12,0)</f>
        <v>0</v>
      </c>
      <c r="G27" s="46">
        <f t="shared" si="7"/>
        <v>0</v>
      </c>
      <c r="H27" s="47" t="s">
        <v>176</v>
      </c>
      <c r="I27" s="28"/>
      <c r="J27" s="32"/>
      <c r="K27" s="32"/>
      <c r="L27" s="65"/>
      <c r="M27" s="65"/>
    </row>
    <row r="28" spans="1:13" outlineLevel="1" x14ac:dyDescent="0.2">
      <c r="A28" s="56" t="s">
        <v>175</v>
      </c>
      <c r="B28" s="57" t="s">
        <v>175</v>
      </c>
      <c r="C28" s="52" t="s">
        <v>175</v>
      </c>
      <c r="D28" s="45" t="s">
        <v>175</v>
      </c>
      <c r="E28" s="45" t="s">
        <v>175</v>
      </c>
      <c r="F28" s="45">
        <f t="shared" si="11"/>
        <v>0</v>
      </c>
      <c r="G28" s="46">
        <f t="shared" si="7"/>
        <v>0</v>
      </c>
      <c r="H28" s="47" t="s">
        <v>176</v>
      </c>
      <c r="I28" s="28"/>
      <c r="J28" s="31"/>
      <c r="K28" s="65"/>
      <c r="L28" s="65"/>
      <c r="M28" s="65"/>
    </row>
    <row r="29" spans="1:13" x14ac:dyDescent="0.2">
      <c r="A29" s="33"/>
      <c r="B29" s="34"/>
      <c r="C29" s="34"/>
      <c r="D29" s="34"/>
      <c r="E29" s="34"/>
      <c r="F29" s="34"/>
      <c r="G29" s="34"/>
      <c r="H29" s="35"/>
      <c r="I29" s="28"/>
      <c r="J29" s="32"/>
      <c r="K29" s="32"/>
      <c r="L29" s="32"/>
      <c r="M29" s="32"/>
    </row>
    <row r="30" spans="1:13" ht="25.5" x14ac:dyDescent="0.2">
      <c r="A30" s="36" t="s">
        <v>194</v>
      </c>
      <c r="B30" s="38" t="str">
        <f t="shared" ref="B30:G30" si="12">B$3</f>
        <v>Count</v>
      </c>
      <c r="C30" s="38" t="str">
        <f t="shared" si="12"/>
        <v>Monthly Recurring Charge Each</v>
      </c>
      <c r="D30" s="38" t="str">
        <f t="shared" si="12"/>
        <v>Non-Recurring Costs total</v>
      </c>
      <c r="E30" s="38" t="str">
        <f t="shared" si="12"/>
        <v>Professional Services</v>
      </c>
      <c r="F30" s="38" t="str">
        <f t="shared" si="12"/>
        <v>Annual Recurring Charges (ARC)</v>
      </c>
      <c r="G30" s="38" t="str">
        <f t="shared" si="12"/>
        <v>3 Year Total</v>
      </c>
      <c r="H30" s="40" t="s">
        <v>172</v>
      </c>
      <c r="I30" s="28"/>
      <c r="J30" s="32"/>
      <c r="K30" s="32"/>
      <c r="L30" s="32"/>
      <c r="M30" s="32"/>
    </row>
    <row r="31" spans="1:13" ht="13.5" customHeight="1" outlineLevel="1" x14ac:dyDescent="0.2">
      <c r="A31" s="64" t="s">
        <v>195</v>
      </c>
      <c r="B31" s="44">
        <v>1</v>
      </c>
      <c r="C31" s="52" t="s">
        <v>175</v>
      </c>
      <c r="D31" s="52" t="s">
        <v>175</v>
      </c>
      <c r="E31" s="52" t="s">
        <v>175</v>
      </c>
      <c r="F31" s="45">
        <f t="shared" ref="F31:F34" si="13">IFERROR(IF(ISNUMBER(B31),B31,1)*SUM(C31)*12,0)</f>
        <v>0</v>
      </c>
      <c r="G31" s="46">
        <f t="shared" ref="G31:G38" si="14">IFERROR(F31*TCOBasis+SUM(D31:E31),0)</f>
        <v>0</v>
      </c>
      <c r="H31" s="47" t="s">
        <v>176</v>
      </c>
      <c r="I31" s="28"/>
      <c r="J31" s="32"/>
      <c r="K31" s="32"/>
      <c r="L31" s="32"/>
      <c r="M31" s="32"/>
    </row>
    <row r="32" spans="1:13" ht="13.5" customHeight="1" outlineLevel="1" x14ac:dyDescent="0.2">
      <c r="A32" s="66" t="s">
        <v>196</v>
      </c>
      <c r="B32" s="44">
        <v>40</v>
      </c>
      <c r="C32" s="52" t="s">
        <v>175</v>
      </c>
      <c r="D32" s="52" t="s">
        <v>175</v>
      </c>
      <c r="E32" s="52" t="s">
        <v>175</v>
      </c>
      <c r="F32" s="45">
        <f t="shared" ref="F32:F33" si="15">IFERROR(IF(ISNUMBER(B32),B32,1)*SUM(C32)*12,0)</f>
        <v>0</v>
      </c>
      <c r="G32" s="46">
        <f t="shared" si="14"/>
        <v>0</v>
      </c>
      <c r="H32" s="47"/>
      <c r="I32" s="28"/>
      <c r="J32" s="32"/>
      <c r="K32" s="32"/>
      <c r="L32" s="32"/>
      <c r="M32" s="32"/>
    </row>
    <row r="33" spans="1:13" ht="13.5" customHeight="1" outlineLevel="1" x14ac:dyDescent="0.2">
      <c r="A33" s="66" t="s">
        <v>197</v>
      </c>
      <c r="B33" s="44">
        <v>40</v>
      </c>
      <c r="C33" s="52" t="s">
        <v>175</v>
      </c>
      <c r="D33" s="52" t="s">
        <v>175</v>
      </c>
      <c r="E33" s="52" t="s">
        <v>175</v>
      </c>
      <c r="F33" s="45">
        <f t="shared" si="15"/>
        <v>0</v>
      </c>
      <c r="G33" s="46">
        <f t="shared" si="14"/>
        <v>0</v>
      </c>
      <c r="H33" s="47"/>
      <c r="I33" s="28"/>
      <c r="J33" s="32"/>
      <c r="K33" s="32"/>
      <c r="L33" s="32"/>
      <c r="M33" s="32"/>
    </row>
    <row r="34" spans="1:13" ht="13.5" customHeight="1" outlineLevel="1" x14ac:dyDescent="0.2">
      <c r="A34" s="66" t="s">
        <v>198</v>
      </c>
      <c r="B34" s="44">
        <v>1</v>
      </c>
      <c r="C34" s="52" t="s">
        <v>175</v>
      </c>
      <c r="D34" s="52" t="s">
        <v>175</v>
      </c>
      <c r="E34" s="52" t="s">
        <v>175</v>
      </c>
      <c r="F34" s="45">
        <f t="shared" si="13"/>
        <v>0</v>
      </c>
      <c r="G34" s="46">
        <f t="shared" si="14"/>
        <v>0</v>
      </c>
      <c r="H34" s="47" t="s">
        <v>176</v>
      </c>
      <c r="I34" s="28"/>
      <c r="J34" s="32"/>
      <c r="K34" s="32"/>
      <c r="L34" s="32"/>
      <c r="M34" s="32"/>
    </row>
    <row r="35" spans="1:13" ht="13.5" customHeight="1" outlineLevel="1" x14ac:dyDescent="0.2">
      <c r="A35" s="65" t="s">
        <v>199</v>
      </c>
      <c r="C35" s="52" t="s">
        <v>175</v>
      </c>
      <c r="D35" s="52" t="s">
        <v>175</v>
      </c>
      <c r="E35" s="52" t="s">
        <v>175</v>
      </c>
      <c r="F35" s="45">
        <f>IFERROR(IF(ISNUMBER(B36),B36,1)*SUM(C35)*12,0)</f>
        <v>0</v>
      </c>
      <c r="G35" s="46">
        <f t="shared" si="14"/>
        <v>0</v>
      </c>
      <c r="H35" s="47" t="s">
        <v>176</v>
      </c>
      <c r="I35" s="28"/>
      <c r="J35" s="32"/>
      <c r="K35" s="32"/>
      <c r="L35" s="32"/>
      <c r="M35" s="32"/>
    </row>
    <row r="36" spans="1:13" outlineLevel="1" x14ac:dyDescent="0.2">
      <c r="A36" s="66" t="s">
        <v>200</v>
      </c>
      <c r="B36" s="44" t="e">
        <v>#REF!</v>
      </c>
      <c r="C36" s="52" t="s">
        <v>175</v>
      </c>
      <c r="D36" s="52" t="s">
        <v>175</v>
      </c>
      <c r="E36" s="52" t="s">
        <v>175</v>
      </c>
      <c r="F36" s="45">
        <f t="shared" ref="F36:F37" si="16">IFERROR(IF(ISNUMBER(B37),B37,1)*SUM(C36)*12,0)</f>
        <v>0</v>
      </c>
      <c r="G36" s="46">
        <f t="shared" si="14"/>
        <v>0</v>
      </c>
      <c r="H36" s="47" t="s">
        <v>176</v>
      </c>
      <c r="I36" s="28"/>
      <c r="J36" s="32"/>
      <c r="K36" s="32"/>
      <c r="L36" s="32"/>
      <c r="M36" s="32"/>
    </row>
    <row r="37" spans="1:13" outlineLevel="1" x14ac:dyDescent="0.2">
      <c r="A37" s="66" t="s">
        <v>201</v>
      </c>
      <c r="B37" s="44">
        <v>1</v>
      </c>
      <c r="C37" s="52" t="s">
        <v>175</v>
      </c>
      <c r="D37" s="52" t="s">
        <v>175</v>
      </c>
      <c r="E37" s="52" t="s">
        <v>175</v>
      </c>
      <c r="F37" s="45">
        <f t="shared" si="16"/>
        <v>0</v>
      </c>
      <c r="G37" s="46">
        <f t="shared" si="14"/>
        <v>0</v>
      </c>
      <c r="H37" s="47" t="s">
        <v>176</v>
      </c>
      <c r="I37" s="28"/>
      <c r="J37" s="32"/>
      <c r="K37" s="32"/>
      <c r="L37" s="32"/>
      <c r="M37" s="32"/>
    </row>
    <row r="38" spans="1:13" outlineLevel="1" x14ac:dyDescent="0.2">
      <c r="A38" s="66" t="s">
        <v>202</v>
      </c>
      <c r="B38" s="44" t="e">
        <v>#REF!</v>
      </c>
      <c r="C38" s="52" t="s">
        <v>175</v>
      </c>
      <c r="D38" s="52" t="s">
        <v>175</v>
      </c>
      <c r="E38" s="52" t="s">
        <v>175</v>
      </c>
      <c r="F38" s="45">
        <f>IFERROR(IF(ISNUMBER(#REF!),#REF!,1)*SUM(C38)*12,0)</f>
        <v>0</v>
      </c>
      <c r="G38" s="46">
        <f t="shared" si="14"/>
        <v>0</v>
      </c>
      <c r="H38" s="47" t="s">
        <v>176</v>
      </c>
      <c r="I38" s="28"/>
      <c r="J38" s="32"/>
      <c r="K38" s="32"/>
      <c r="L38" s="32"/>
      <c r="M38" s="32"/>
    </row>
    <row r="39" spans="1:13" ht="25.5" x14ac:dyDescent="0.2">
      <c r="A39" s="36" t="s">
        <v>203</v>
      </c>
      <c r="B39" s="38" t="str">
        <f t="shared" ref="B39:G39" si="17">B$3</f>
        <v>Count</v>
      </c>
      <c r="C39" s="38" t="str">
        <f t="shared" si="17"/>
        <v>Monthly Recurring Charge Each</v>
      </c>
      <c r="D39" s="38" t="str">
        <f t="shared" si="17"/>
        <v>Non-Recurring Costs total</v>
      </c>
      <c r="E39" s="38" t="str">
        <f t="shared" si="17"/>
        <v>Professional Services</v>
      </c>
      <c r="F39" s="38" t="str">
        <f t="shared" si="17"/>
        <v>Annual Recurring Charges (ARC)</v>
      </c>
      <c r="G39" s="38" t="str">
        <f t="shared" si="17"/>
        <v>3 Year Total</v>
      </c>
      <c r="H39" s="40" t="s">
        <v>172</v>
      </c>
      <c r="I39" s="28"/>
      <c r="J39" s="32"/>
      <c r="K39" s="32"/>
      <c r="L39" s="32"/>
      <c r="M39" s="32"/>
    </row>
    <row r="40" spans="1:13" outlineLevel="1" x14ac:dyDescent="0.2">
      <c r="A40" s="64" t="s">
        <v>204</v>
      </c>
      <c r="B40" s="44">
        <v>40</v>
      </c>
      <c r="C40" s="52" t="s">
        <v>175</v>
      </c>
      <c r="D40" s="52" t="s">
        <v>175</v>
      </c>
      <c r="E40" s="52" t="s">
        <v>175</v>
      </c>
      <c r="F40" s="45">
        <f t="shared" ref="F40:F41" si="18">IFERROR(IF(ISNUMBER(B40),B40,1)*SUM(C40)*12,0)</f>
        <v>0</v>
      </c>
      <c r="G40" s="46">
        <v>0</v>
      </c>
      <c r="H40" s="47" t="s">
        <v>176</v>
      </c>
      <c r="I40" s="28"/>
      <c r="J40" s="32"/>
      <c r="K40" s="32"/>
      <c r="L40" s="32"/>
      <c r="M40" s="32"/>
    </row>
    <row r="41" spans="1:13" outlineLevel="1" x14ac:dyDescent="0.2">
      <c r="A41" s="66" t="s">
        <v>205</v>
      </c>
      <c r="B41" s="51">
        <v>40</v>
      </c>
      <c r="C41" s="52" t="s">
        <v>175</v>
      </c>
      <c r="D41" s="52" t="s">
        <v>175</v>
      </c>
      <c r="E41" s="52" t="s">
        <v>175</v>
      </c>
      <c r="F41" s="45">
        <f t="shared" si="18"/>
        <v>0</v>
      </c>
      <c r="G41" s="46">
        <v>0</v>
      </c>
      <c r="H41" s="47" t="s">
        <v>176</v>
      </c>
      <c r="I41" s="28"/>
      <c r="J41" s="32"/>
      <c r="K41" s="32"/>
      <c r="L41" s="32"/>
      <c r="M41" s="32"/>
    </row>
    <row r="42" spans="1:13" outlineLevel="1" x14ac:dyDescent="0.2">
      <c r="A42" s="66" t="s">
        <v>13</v>
      </c>
      <c r="B42" s="51" t="e">
        <v>#REF!</v>
      </c>
      <c r="C42" s="52" t="s">
        <v>175</v>
      </c>
      <c r="D42" s="52" t="s">
        <v>175</v>
      </c>
      <c r="E42" s="52" t="s">
        <v>175</v>
      </c>
      <c r="F42" s="45"/>
      <c r="G42" s="46"/>
      <c r="H42" s="67"/>
      <c r="I42" s="28"/>
      <c r="J42" s="32"/>
      <c r="K42" s="32"/>
      <c r="L42" s="32"/>
      <c r="M42" s="32"/>
    </row>
    <row r="43" spans="1:13" outlineLevel="1" x14ac:dyDescent="0.2">
      <c r="A43" s="66" t="s">
        <v>14</v>
      </c>
      <c r="B43" s="51" t="e">
        <v>#REF!</v>
      </c>
      <c r="C43" s="52" t="s">
        <v>175</v>
      </c>
      <c r="D43" s="52" t="s">
        <v>175</v>
      </c>
      <c r="E43" s="52" t="s">
        <v>175</v>
      </c>
      <c r="F43" s="45"/>
      <c r="G43" s="46"/>
      <c r="H43" s="67"/>
      <c r="I43" s="28"/>
      <c r="J43" s="32"/>
      <c r="K43" s="32"/>
      <c r="L43" s="32"/>
      <c r="M43" s="32"/>
    </row>
    <row r="44" spans="1:13" outlineLevel="1" x14ac:dyDescent="0.2">
      <c r="A44" s="56" t="s">
        <v>175</v>
      </c>
      <c r="B44" s="57" t="s">
        <v>175</v>
      </c>
      <c r="C44" s="52" t="s">
        <v>175</v>
      </c>
      <c r="D44" s="52" t="s">
        <v>175</v>
      </c>
      <c r="E44" s="52" t="s">
        <v>175</v>
      </c>
      <c r="F44" s="45"/>
      <c r="G44" s="46"/>
      <c r="H44" s="67"/>
      <c r="I44" s="28"/>
      <c r="J44" s="32"/>
      <c r="K44" s="32"/>
      <c r="L44" s="32"/>
      <c r="M44" s="32"/>
    </row>
    <row r="45" spans="1:13" outlineLevel="1" x14ac:dyDescent="0.2">
      <c r="A45" s="56" t="s">
        <v>175</v>
      </c>
      <c r="B45" s="57" t="s">
        <v>175</v>
      </c>
      <c r="C45" s="52" t="s">
        <v>175</v>
      </c>
      <c r="D45" s="52" t="s">
        <v>175</v>
      </c>
      <c r="E45" s="52" t="s">
        <v>175</v>
      </c>
      <c r="F45" s="68"/>
      <c r="G45" s="68"/>
      <c r="H45" s="68"/>
      <c r="I45" s="28"/>
      <c r="J45" s="32"/>
      <c r="K45" s="32"/>
      <c r="L45" s="32"/>
      <c r="M45" s="32"/>
    </row>
    <row r="46" spans="1:13" ht="13.5" customHeight="1" outlineLevel="1" x14ac:dyDescent="0.2">
      <c r="A46" s="56" t="s">
        <v>175</v>
      </c>
      <c r="B46" s="57" t="s">
        <v>175</v>
      </c>
      <c r="C46" s="34"/>
      <c r="D46" s="34"/>
      <c r="E46" s="34"/>
      <c r="F46" s="34"/>
      <c r="G46" s="34"/>
      <c r="H46" s="35"/>
      <c r="I46" s="28"/>
      <c r="J46" s="32"/>
      <c r="K46" s="32"/>
      <c r="L46" s="32"/>
      <c r="M46" s="32"/>
    </row>
    <row r="47" spans="1:13" outlineLevel="1" x14ac:dyDescent="0.2">
      <c r="A47" s="56" t="s">
        <v>175</v>
      </c>
      <c r="B47" s="57" t="s">
        <v>175</v>
      </c>
      <c r="C47" s="52" t="s">
        <v>175</v>
      </c>
      <c r="D47" s="52" t="s">
        <v>175</v>
      </c>
      <c r="E47" s="52" t="s">
        <v>175</v>
      </c>
      <c r="F47" s="45">
        <f t="shared" ref="F47:F49" si="19">IFERROR(IF(ISNUMBER(B47),B47,1)*SUM(C47)*12,0)</f>
        <v>0</v>
      </c>
      <c r="G47" s="46">
        <f t="shared" ref="G47:G49" si="20">IFERROR(F47*TCOBasis+SUM(D47:E47),0)</f>
        <v>0</v>
      </c>
      <c r="H47" s="47" t="s">
        <v>176</v>
      </c>
      <c r="I47" s="28"/>
      <c r="J47" s="31"/>
      <c r="K47" s="65"/>
      <c r="L47" s="65"/>
      <c r="M47" s="65"/>
    </row>
    <row r="48" spans="1:13" outlineLevel="1" x14ac:dyDescent="0.2">
      <c r="A48" s="56" t="s">
        <v>175</v>
      </c>
      <c r="B48" s="57" t="s">
        <v>175</v>
      </c>
      <c r="C48" s="52" t="s">
        <v>175</v>
      </c>
      <c r="D48" s="52" t="s">
        <v>175</v>
      </c>
      <c r="E48" s="52" t="s">
        <v>175</v>
      </c>
      <c r="F48" s="45">
        <f t="shared" si="19"/>
        <v>0</v>
      </c>
      <c r="G48" s="46">
        <f t="shared" si="20"/>
        <v>0</v>
      </c>
      <c r="H48" s="47" t="s">
        <v>176</v>
      </c>
      <c r="I48" s="28"/>
      <c r="J48" s="31"/>
      <c r="K48" s="65"/>
      <c r="L48" s="65"/>
      <c r="M48" s="65"/>
    </row>
    <row r="49" spans="1:13" outlineLevel="1" x14ac:dyDescent="0.2">
      <c r="A49" s="56" t="s">
        <v>175</v>
      </c>
      <c r="B49" s="57" t="s">
        <v>175</v>
      </c>
      <c r="C49" s="52" t="s">
        <v>175</v>
      </c>
      <c r="D49" s="52" t="s">
        <v>175</v>
      </c>
      <c r="E49" s="52" t="s">
        <v>175</v>
      </c>
      <c r="F49" s="45">
        <f t="shared" si="19"/>
        <v>0</v>
      </c>
      <c r="G49" s="46">
        <f t="shared" si="20"/>
        <v>0</v>
      </c>
      <c r="H49" s="47" t="s">
        <v>176</v>
      </c>
      <c r="I49" s="28"/>
      <c r="J49" s="31"/>
      <c r="K49" s="65"/>
      <c r="L49" s="65"/>
      <c r="M49" s="65"/>
    </row>
    <row r="50" spans="1:13" x14ac:dyDescent="0.2">
      <c r="A50" s="33"/>
      <c r="B50" s="34"/>
      <c r="C50" s="34"/>
      <c r="D50" s="34"/>
      <c r="E50" s="34"/>
      <c r="F50" s="34"/>
      <c r="G50" s="34"/>
      <c r="H50" s="35"/>
      <c r="I50" s="28"/>
      <c r="J50" s="32"/>
      <c r="K50" s="32"/>
      <c r="L50" s="32"/>
      <c r="M50" s="32"/>
    </row>
    <row r="51" spans="1:13" ht="25.5" x14ac:dyDescent="0.2">
      <c r="A51" s="36" t="s">
        <v>206</v>
      </c>
      <c r="B51" s="38" t="str">
        <f t="shared" ref="B51:G51" si="21">B$3</f>
        <v>Count</v>
      </c>
      <c r="C51" s="38" t="str">
        <f t="shared" si="21"/>
        <v>Monthly Recurring Charge Each</v>
      </c>
      <c r="D51" s="38" t="str">
        <f t="shared" si="21"/>
        <v>Non-Recurring Costs total</v>
      </c>
      <c r="E51" s="38" t="str">
        <f t="shared" si="21"/>
        <v>Professional Services</v>
      </c>
      <c r="F51" s="38" t="str">
        <f t="shared" si="21"/>
        <v>Annual Recurring Charges (ARC)</v>
      </c>
      <c r="G51" s="38" t="str">
        <f t="shared" si="21"/>
        <v>3 Year Total</v>
      </c>
      <c r="H51" s="40" t="s">
        <v>172</v>
      </c>
      <c r="I51" s="28"/>
      <c r="J51" s="31"/>
      <c r="K51" s="31"/>
      <c r="L51" s="32"/>
      <c r="M51" s="32"/>
    </row>
    <row r="52" spans="1:13" outlineLevel="1" x14ac:dyDescent="0.2">
      <c r="A52" s="43" t="s">
        <v>207</v>
      </c>
      <c r="B52" s="44">
        <v>1</v>
      </c>
      <c r="C52" s="52" t="s">
        <v>175</v>
      </c>
      <c r="D52" s="52" t="s">
        <v>175</v>
      </c>
      <c r="E52" s="52" t="s">
        <v>175</v>
      </c>
      <c r="F52" s="45">
        <f t="shared" ref="F52:F61" si="22">IFERROR(IF(ISNUMBER(B52),B52,1)*SUM(C52)*12,0)</f>
        <v>0</v>
      </c>
      <c r="G52" s="46">
        <f t="shared" ref="G52:G61" si="23">IFERROR(F52*TCOBasis+SUM(D52:E52),0)</f>
        <v>0</v>
      </c>
      <c r="H52" s="47" t="s">
        <v>176</v>
      </c>
      <c r="I52" s="28"/>
      <c r="J52" s="31"/>
      <c r="K52" s="31"/>
      <c r="L52" s="32"/>
      <c r="M52" s="32"/>
    </row>
    <row r="53" spans="1:13" outlineLevel="1" x14ac:dyDescent="0.2">
      <c r="A53" s="43" t="s">
        <v>208</v>
      </c>
      <c r="B53" s="44">
        <v>0</v>
      </c>
      <c r="C53" s="52" t="s">
        <v>175</v>
      </c>
      <c r="D53" s="45" t="s">
        <v>175</v>
      </c>
      <c r="E53" s="45" t="s">
        <v>175</v>
      </c>
      <c r="F53" s="45">
        <f t="shared" si="22"/>
        <v>0</v>
      </c>
      <c r="G53" s="46">
        <f t="shared" si="23"/>
        <v>0</v>
      </c>
      <c r="H53" s="47" t="s">
        <v>176</v>
      </c>
      <c r="I53" s="28"/>
      <c r="J53" s="31"/>
      <c r="K53" s="31"/>
      <c r="L53" s="32"/>
      <c r="M53" s="32"/>
    </row>
    <row r="54" spans="1:13" outlineLevel="1" x14ac:dyDescent="0.2">
      <c r="A54" s="43" t="s">
        <v>209</v>
      </c>
      <c r="B54" s="44" t="s">
        <v>210</v>
      </c>
      <c r="C54" s="52" t="s">
        <v>175</v>
      </c>
      <c r="D54" s="45" t="s">
        <v>175</v>
      </c>
      <c r="E54" s="45" t="s">
        <v>175</v>
      </c>
      <c r="F54" s="45">
        <f t="shared" si="22"/>
        <v>0</v>
      </c>
      <c r="G54" s="46">
        <f t="shared" si="23"/>
        <v>0</v>
      </c>
      <c r="H54" s="47" t="s">
        <v>176</v>
      </c>
      <c r="I54" s="28"/>
      <c r="J54" s="31"/>
      <c r="K54" s="31"/>
      <c r="L54" s="32"/>
      <c r="M54" s="32"/>
    </row>
    <row r="55" spans="1:13" outlineLevel="1" x14ac:dyDescent="0.2">
      <c r="A55" s="43" t="s">
        <v>211</v>
      </c>
      <c r="B55" s="44">
        <v>13</v>
      </c>
      <c r="C55" s="52" t="s">
        <v>175</v>
      </c>
      <c r="D55" s="45" t="s">
        <v>175</v>
      </c>
      <c r="E55" s="45" t="s">
        <v>175</v>
      </c>
      <c r="F55" s="45">
        <f t="shared" si="22"/>
        <v>0</v>
      </c>
      <c r="G55" s="46">
        <f t="shared" si="23"/>
        <v>0</v>
      </c>
      <c r="H55" s="47" t="s">
        <v>176</v>
      </c>
      <c r="I55" s="28"/>
      <c r="J55" s="31"/>
      <c r="K55" s="31"/>
      <c r="L55" s="32"/>
      <c r="M55" s="32"/>
    </row>
    <row r="56" spans="1:13" ht="15" customHeight="1" outlineLevel="1" x14ac:dyDescent="0.2">
      <c r="A56" s="43" t="s">
        <v>212</v>
      </c>
      <c r="B56" s="44">
        <v>16</v>
      </c>
      <c r="C56" s="52" t="s">
        <v>175</v>
      </c>
      <c r="D56" s="45" t="s">
        <v>175</v>
      </c>
      <c r="E56" s="45" t="s">
        <v>175</v>
      </c>
      <c r="F56" s="45">
        <f t="shared" si="22"/>
        <v>0</v>
      </c>
      <c r="G56" s="46">
        <f t="shared" si="23"/>
        <v>0</v>
      </c>
      <c r="H56" s="47" t="s">
        <v>176</v>
      </c>
      <c r="I56" s="28"/>
      <c r="J56" s="32"/>
      <c r="K56" s="31"/>
      <c r="L56" s="32"/>
      <c r="M56" s="32"/>
    </row>
    <row r="57" spans="1:13" outlineLevel="1" x14ac:dyDescent="0.2">
      <c r="A57" s="43" t="s">
        <v>213</v>
      </c>
      <c r="B57" s="44">
        <v>11</v>
      </c>
      <c r="C57" s="52" t="s">
        <v>175</v>
      </c>
      <c r="D57" s="45" t="s">
        <v>175</v>
      </c>
      <c r="E57" s="45" t="s">
        <v>175</v>
      </c>
      <c r="F57" s="45">
        <f t="shared" si="22"/>
        <v>0</v>
      </c>
      <c r="G57" s="46">
        <f t="shared" si="23"/>
        <v>0</v>
      </c>
      <c r="H57" s="47" t="s">
        <v>176</v>
      </c>
      <c r="I57" s="28"/>
      <c r="J57" s="32"/>
      <c r="K57" s="32"/>
      <c r="L57" s="32"/>
      <c r="M57" s="32"/>
    </row>
    <row r="58" spans="1:13" outlineLevel="1" x14ac:dyDescent="0.2">
      <c r="A58" s="69"/>
      <c r="B58" s="70"/>
      <c r="C58" s="52" t="s">
        <v>175</v>
      </c>
      <c r="D58" s="45" t="s">
        <v>175</v>
      </c>
      <c r="E58" s="45" t="s">
        <v>175</v>
      </c>
      <c r="F58" s="45">
        <f t="shared" si="22"/>
        <v>0</v>
      </c>
      <c r="G58" s="46">
        <f t="shared" si="23"/>
        <v>0</v>
      </c>
      <c r="H58" s="47" t="s">
        <v>176</v>
      </c>
      <c r="I58" s="28"/>
      <c r="J58" s="32"/>
      <c r="K58" s="32"/>
      <c r="L58" s="32"/>
      <c r="M58" s="32"/>
    </row>
    <row r="59" spans="1:13" outlineLevel="1" x14ac:dyDescent="0.2">
      <c r="A59" s="56" t="s">
        <v>175</v>
      </c>
      <c r="B59" s="57" t="s">
        <v>175</v>
      </c>
      <c r="C59" s="52" t="s">
        <v>175</v>
      </c>
      <c r="D59" s="45" t="s">
        <v>175</v>
      </c>
      <c r="E59" s="45" t="s">
        <v>175</v>
      </c>
      <c r="F59" s="45">
        <f t="shared" si="22"/>
        <v>0</v>
      </c>
      <c r="G59" s="46">
        <f t="shared" ref="G59" si="24">IFERROR(F59*TCOBasis+SUM(D59:E59),0)</f>
        <v>0</v>
      </c>
      <c r="H59" s="47" t="s">
        <v>176</v>
      </c>
      <c r="I59" s="28"/>
      <c r="J59" s="32"/>
      <c r="K59" s="32"/>
      <c r="L59" s="32"/>
      <c r="M59" s="32"/>
    </row>
    <row r="60" spans="1:13" outlineLevel="1" x14ac:dyDescent="0.2">
      <c r="A60" s="56" t="s">
        <v>175</v>
      </c>
      <c r="B60" s="57" t="s">
        <v>175</v>
      </c>
      <c r="C60" s="52" t="s">
        <v>175</v>
      </c>
      <c r="D60" s="45" t="s">
        <v>175</v>
      </c>
      <c r="E60" s="45" t="s">
        <v>175</v>
      </c>
      <c r="F60" s="45">
        <f t="shared" si="22"/>
        <v>0</v>
      </c>
      <c r="G60" s="46">
        <f t="shared" si="23"/>
        <v>0</v>
      </c>
      <c r="H60" s="47" t="s">
        <v>176</v>
      </c>
      <c r="I60" s="28"/>
      <c r="J60" s="32"/>
      <c r="K60" s="32"/>
      <c r="L60" s="32"/>
      <c r="M60" s="32"/>
    </row>
    <row r="61" spans="1:13" outlineLevel="1" x14ac:dyDescent="0.2">
      <c r="A61" s="56" t="s">
        <v>175</v>
      </c>
      <c r="B61" s="57" t="s">
        <v>175</v>
      </c>
      <c r="C61" s="52" t="s">
        <v>175</v>
      </c>
      <c r="D61" s="45" t="s">
        <v>175</v>
      </c>
      <c r="E61" s="45" t="s">
        <v>175</v>
      </c>
      <c r="F61" s="45">
        <f t="shared" si="22"/>
        <v>0</v>
      </c>
      <c r="G61" s="46">
        <f t="shared" si="23"/>
        <v>0</v>
      </c>
      <c r="H61" s="47" t="s">
        <v>176</v>
      </c>
      <c r="I61" s="28"/>
      <c r="J61" s="31"/>
      <c r="K61" s="32"/>
      <c r="L61" s="32"/>
      <c r="M61" s="32"/>
    </row>
    <row r="62" spans="1:13" x14ac:dyDescent="0.2">
      <c r="A62" s="33"/>
      <c r="B62" s="34"/>
      <c r="C62" s="34"/>
      <c r="D62" s="34"/>
      <c r="E62" s="34"/>
      <c r="F62" s="34"/>
      <c r="G62" s="34"/>
      <c r="H62" s="35"/>
      <c r="I62" s="28"/>
      <c r="J62" s="32"/>
      <c r="K62" s="32"/>
      <c r="L62" s="32"/>
      <c r="M62" s="32"/>
    </row>
    <row r="63" spans="1:13" ht="25.5" x14ac:dyDescent="0.2">
      <c r="A63" s="36" t="s">
        <v>214</v>
      </c>
      <c r="B63" s="38" t="str">
        <f t="shared" ref="B63:G63" si="25">B$3</f>
        <v>Count</v>
      </c>
      <c r="C63" s="38" t="str">
        <f t="shared" si="25"/>
        <v>Monthly Recurring Charge Each</v>
      </c>
      <c r="D63" s="38" t="str">
        <f t="shared" si="25"/>
        <v>Non-Recurring Costs total</v>
      </c>
      <c r="E63" s="38" t="str">
        <f t="shared" si="25"/>
        <v>Professional Services</v>
      </c>
      <c r="F63" s="38" t="str">
        <f t="shared" si="25"/>
        <v>Annual Recurring Charges (ARC)</v>
      </c>
      <c r="G63" s="38" t="str">
        <f t="shared" si="25"/>
        <v>3 Year Total</v>
      </c>
      <c r="H63" s="40" t="s">
        <v>172</v>
      </c>
      <c r="I63" s="28"/>
      <c r="J63" s="31"/>
      <c r="K63" s="32"/>
      <c r="L63" s="32"/>
      <c r="M63" s="32"/>
    </row>
    <row r="64" spans="1:13" ht="25.5" outlineLevel="1" x14ac:dyDescent="0.2">
      <c r="A64" s="43" t="s">
        <v>215</v>
      </c>
      <c r="B64" s="71" t="s">
        <v>216</v>
      </c>
      <c r="C64" s="52" t="s">
        <v>175</v>
      </c>
      <c r="D64" s="52" t="s">
        <v>175</v>
      </c>
      <c r="E64" s="52" t="s">
        <v>175</v>
      </c>
      <c r="F64" s="45">
        <f t="shared" ref="F64:F77" si="26">IFERROR(IF(ISNUMBER(B64),B64,1)*SUM(C64)*12,0)</f>
        <v>0</v>
      </c>
      <c r="G64" s="46">
        <f t="shared" ref="G64:G77" si="27">IFERROR(F64*TCOBasis+SUM(D64:E64),0)</f>
        <v>0</v>
      </c>
      <c r="H64" s="47" t="s">
        <v>217</v>
      </c>
      <c r="I64" s="28"/>
      <c r="J64" s="31"/>
      <c r="K64" s="32"/>
      <c r="L64" s="32"/>
      <c r="M64" s="32"/>
    </row>
    <row r="65" spans="1:13" outlineLevel="1" x14ac:dyDescent="0.2">
      <c r="A65" s="43" t="s">
        <v>218</v>
      </c>
      <c r="B65" s="71" t="s">
        <v>216</v>
      </c>
      <c r="C65" s="52" t="s">
        <v>175</v>
      </c>
      <c r="D65" s="52" t="s">
        <v>175</v>
      </c>
      <c r="E65" s="52" t="s">
        <v>175</v>
      </c>
      <c r="F65" s="45">
        <f>IFERROR(IF(ISNUMBER(B65),B65,1)*SUM(C65)*12,0)</f>
        <v>0</v>
      </c>
      <c r="G65" s="46">
        <v>0</v>
      </c>
      <c r="H65" s="47" t="s">
        <v>176</v>
      </c>
      <c r="I65" s="28"/>
      <c r="J65" s="31"/>
      <c r="K65" s="32"/>
      <c r="L65" s="32"/>
      <c r="M65" s="32"/>
    </row>
    <row r="66" spans="1:13" ht="25.5" outlineLevel="1" x14ac:dyDescent="0.2">
      <c r="A66" s="43" t="s">
        <v>219</v>
      </c>
      <c r="B66" s="71" t="s">
        <v>216</v>
      </c>
      <c r="C66" s="52" t="s">
        <v>175</v>
      </c>
      <c r="D66" s="52" t="s">
        <v>175</v>
      </c>
      <c r="E66" s="52" t="s">
        <v>175</v>
      </c>
      <c r="F66" s="45">
        <f>IFERROR(IF(ISNUMBER(B66),B66,1)*SUM(C66)*12,0)</f>
        <v>0</v>
      </c>
      <c r="G66" s="46">
        <v>0</v>
      </c>
      <c r="H66" s="47" t="s">
        <v>176</v>
      </c>
      <c r="I66" s="28"/>
      <c r="J66" s="31"/>
      <c r="K66" s="32"/>
      <c r="L66" s="32"/>
      <c r="M66" s="32"/>
    </row>
    <row r="67" spans="1:13" outlineLevel="1" x14ac:dyDescent="0.2">
      <c r="A67" s="43" t="s">
        <v>220</v>
      </c>
      <c r="B67" s="71" t="s">
        <v>216</v>
      </c>
      <c r="C67" s="52" t="s">
        <v>175</v>
      </c>
      <c r="D67" s="52" t="s">
        <v>175</v>
      </c>
      <c r="E67" s="52" t="s">
        <v>175</v>
      </c>
      <c r="F67" s="45">
        <f t="shared" si="26"/>
        <v>0</v>
      </c>
      <c r="G67" s="46">
        <f t="shared" si="27"/>
        <v>0</v>
      </c>
      <c r="H67" s="47" t="s">
        <v>176</v>
      </c>
      <c r="I67" s="28"/>
      <c r="J67" s="32"/>
      <c r="K67" s="32"/>
      <c r="L67" s="32"/>
      <c r="M67" s="32"/>
    </row>
    <row r="68" spans="1:13" outlineLevel="1" x14ac:dyDescent="0.2">
      <c r="A68" s="43" t="s">
        <v>221</v>
      </c>
      <c r="B68" s="71" t="s">
        <v>216</v>
      </c>
      <c r="C68" s="52" t="s">
        <v>175</v>
      </c>
      <c r="D68" s="52" t="s">
        <v>175</v>
      </c>
      <c r="E68" s="52" t="s">
        <v>175</v>
      </c>
      <c r="F68" s="45">
        <f>IFERROR(IF(ISNUMBER(B68),B68,1)*SUM(C68)*12,0)</f>
        <v>0</v>
      </c>
      <c r="G68" s="46">
        <v>0</v>
      </c>
      <c r="H68" s="47" t="s">
        <v>176</v>
      </c>
      <c r="I68" s="28"/>
      <c r="J68" s="31"/>
      <c r="K68" s="32"/>
      <c r="L68" s="32"/>
      <c r="M68" s="32"/>
    </row>
    <row r="69" spans="1:13" ht="25.5" outlineLevel="1" x14ac:dyDescent="0.2">
      <c r="A69" s="43" t="s">
        <v>222</v>
      </c>
      <c r="B69" s="71" t="s">
        <v>216</v>
      </c>
      <c r="C69" s="52" t="s">
        <v>175</v>
      </c>
      <c r="D69" s="52" t="s">
        <v>175</v>
      </c>
      <c r="E69" s="52" t="s">
        <v>175</v>
      </c>
      <c r="F69" s="45">
        <f t="shared" si="26"/>
        <v>0</v>
      </c>
      <c r="G69" s="46">
        <f t="shared" si="27"/>
        <v>0</v>
      </c>
      <c r="H69" s="47" t="s">
        <v>176</v>
      </c>
      <c r="I69" s="28"/>
      <c r="J69" s="31"/>
      <c r="K69" s="32"/>
      <c r="L69" s="32"/>
      <c r="M69" s="32"/>
    </row>
    <row r="70" spans="1:13" outlineLevel="1" x14ac:dyDescent="0.2">
      <c r="A70" s="43"/>
      <c r="B70" s="71"/>
      <c r="C70" s="52" t="s">
        <v>175</v>
      </c>
      <c r="D70" s="52" t="s">
        <v>175</v>
      </c>
      <c r="E70" s="52" t="s">
        <v>175</v>
      </c>
      <c r="F70" s="45">
        <f t="shared" si="26"/>
        <v>0</v>
      </c>
      <c r="G70" s="46">
        <f t="shared" ref="G70" si="28">IFERROR(F70*TCOBasis+SUM(D70:E70),0)</f>
        <v>0</v>
      </c>
      <c r="H70" s="47" t="s">
        <v>176</v>
      </c>
      <c r="I70" s="28"/>
      <c r="J70" s="31"/>
      <c r="K70" s="32"/>
      <c r="L70" s="32"/>
      <c r="M70" s="32"/>
    </row>
    <row r="71" spans="1:13" outlineLevel="1" x14ac:dyDescent="0.2">
      <c r="A71" s="43" t="s">
        <v>223</v>
      </c>
      <c r="B71" s="71" t="s">
        <v>216</v>
      </c>
      <c r="C71" s="52" t="s">
        <v>175</v>
      </c>
      <c r="D71" s="52" t="s">
        <v>175</v>
      </c>
      <c r="E71" s="52" t="s">
        <v>175</v>
      </c>
      <c r="F71" s="45">
        <f t="shared" si="26"/>
        <v>0</v>
      </c>
      <c r="G71" s="46">
        <f t="shared" ref="G71" si="29">IFERROR(F71*TCOBasis+SUM(D71:E71),0)</f>
        <v>0</v>
      </c>
      <c r="H71" s="47" t="s">
        <v>176</v>
      </c>
      <c r="I71" s="28"/>
      <c r="J71" s="31"/>
      <c r="K71" s="32"/>
      <c r="L71" s="32"/>
      <c r="M71" s="32"/>
    </row>
    <row r="72" spans="1:13" outlineLevel="1" x14ac:dyDescent="0.2">
      <c r="A72" s="43" t="s">
        <v>224</v>
      </c>
      <c r="B72" s="71" t="s">
        <v>216</v>
      </c>
      <c r="C72" s="52" t="s">
        <v>175</v>
      </c>
      <c r="D72" s="52" t="s">
        <v>175</v>
      </c>
      <c r="E72" s="52" t="s">
        <v>175</v>
      </c>
      <c r="F72" s="45">
        <f t="shared" si="26"/>
        <v>0</v>
      </c>
      <c r="G72" s="46">
        <f t="shared" si="27"/>
        <v>0</v>
      </c>
      <c r="H72" s="47" t="s">
        <v>176</v>
      </c>
      <c r="I72" s="28"/>
      <c r="J72" s="31"/>
      <c r="K72" s="32"/>
      <c r="L72" s="32"/>
      <c r="M72" s="32"/>
    </row>
    <row r="73" spans="1:13" outlineLevel="1" x14ac:dyDescent="0.2">
      <c r="A73" s="43" t="s">
        <v>225</v>
      </c>
      <c r="B73" s="71" t="s">
        <v>226</v>
      </c>
      <c r="C73" s="52" t="s">
        <v>175</v>
      </c>
      <c r="D73" s="52" t="s">
        <v>175</v>
      </c>
      <c r="E73" s="52" t="s">
        <v>175</v>
      </c>
      <c r="F73" s="45">
        <f t="shared" si="26"/>
        <v>0</v>
      </c>
      <c r="G73" s="46">
        <f t="shared" si="27"/>
        <v>0</v>
      </c>
      <c r="H73" s="47" t="s">
        <v>176</v>
      </c>
      <c r="I73" s="28"/>
      <c r="J73" s="65"/>
      <c r="K73" s="65"/>
      <c r="L73" s="65"/>
      <c r="M73" s="65"/>
    </row>
    <row r="74" spans="1:13" outlineLevel="1" x14ac:dyDescent="0.2">
      <c r="A74" s="43" t="s">
        <v>227</v>
      </c>
      <c r="B74" s="71" t="s">
        <v>226</v>
      </c>
      <c r="C74" s="52" t="s">
        <v>175</v>
      </c>
      <c r="D74" s="52" t="s">
        <v>175</v>
      </c>
      <c r="E74" s="52" t="s">
        <v>175</v>
      </c>
      <c r="F74" s="45">
        <f t="shared" si="26"/>
        <v>0</v>
      </c>
      <c r="G74" s="46">
        <f t="shared" si="27"/>
        <v>0</v>
      </c>
      <c r="H74" s="47" t="s">
        <v>176</v>
      </c>
      <c r="I74" s="28"/>
      <c r="J74" s="65"/>
      <c r="K74" s="65"/>
      <c r="L74" s="65"/>
      <c r="M74" s="65"/>
    </row>
    <row r="75" spans="1:13" outlineLevel="1" x14ac:dyDescent="0.2">
      <c r="A75" s="56" t="s">
        <v>175</v>
      </c>
      <c r="B75" s="57" t="s">
        <v>175</v>
      </c>
      <c r="C75" s="52" t="s">
        <v>175</v>
      </c>
      <c r="D75" s="52" t="s">
        <v>175</v>
      </c>
      <c r="E75" s="52" t="s">
        <v>175</v>
      </c>
      <c r="F75" s="45">
        <f t="shared" si="26"/>
        <v>0</v>
      </c>
      <c r="G75" s="46">
        <f t="shared" si="27"/>
        <v>0</v>
      </c>
      <c r="H75" s="47" t="s">
        <v>176</v>
      </c>
      <c r="I75" s="28"/>
      <c r="J75" s="31"/>
      <c r="K75" s="65"/>
      <c r="L75" s="65"/>
      <c r="M75" s="65"/>
    </row>
    <row r="76" spans="1:13" outlineLevel="1" x14ac:dyDescent="0.2">
      <c r="A76" s="56" t="s">
        <v>175</v>
      </c>
      <c r="B76" s="57" t="s">
        <v>175</v>
      </c>
      <c r="C76" s="52" t="s">
        <v>175</v>
      </c>
      <c r="D76" s="52" t="s">
        <v>175</v>
      </c>
      <c r="E76" s="52" t="s">
        <v>175</v>
      </c>
      <c r="F76" s="45">
        <f t="shared" si="26"/>
        <v>0</v>
      </c>
      <c r="G76" s="46">
        <f t="shared" si="27"/>
        <v>0</v>
      </c>
      <c r="H76" s="47" t="s">
        <v>176</v>
      </c>
      <c r="I76" s="28"/>
      <c r="J76" s="31"/>
      <c r="K76" s="65"/>
      <c r="L76" s="65"/>
      <c r="M76" s="65"/>
    </row>
    <row r="77" spans="1:13" outlineLevel="1" x14ac:dyDescent="0.2">
      <c r="A77" s="56" t="s">
        <v>175</v>
      </c>
      <c r="B77" s="57" t="s">
        <v>175</v>
      </c>
      <c r="C77" s="52" t="s">
        <v>175</v>
      </c>
      <c r="D77" s="52" t="s">
        <v>175</v>
      </c>
      <c r="E77" s="52" t="s">
        <v>175</v>
      </c>
      <c r="F77" s="45">
        <f t="shared" si="26"/>
        <v>0</v>
      </c>
      <c r="G77" s="46">
        <f t="shared" si="27"/>
        <v>0</v>
      </c>
      <c r="H77" s="47" t="s">
        <v>176</v>
      </c>
      <c r="I77" s="28"/>
      <c r="J77" s="31"/>
      <c r="K77" s="49"/>
      <c r="L77" s="72"/>
      <c r="M77" s="65"/>
    </row>
    <row r="78" spans="1:13" x14ac:dyDescent="0.2">
      <c r="A78" s="33"/>
      <c r="B78" s="34"/>
      <c r="C78" s="34"/>
      <c r="D78" s="34"/>
      <c r="E78" s="34"/>
      <c r="F78" s="34"/>
      <c r="G78" s="34"/>
      <c r="H78" s="35"/>
      <c r="I78" s="28"/>
      <c r="J78" s="32"/>
      <c r="K78" s="32"/>
      <c r="L78" s="32"/>
      <c r="M78" s="32"/>
    </row>
    <row r="79" spans="1:13" ht="25.5" x14ac:dyDescent="0.2">
      <c r="A79" s="73" t="s">
        <v>228</v>
      </c>
      <c r="B79" s="38" t="str">
        <f t="shared" ref="B79:G79" si="30">B$3</f>
        <v>Count</v>
      </c>
      <c r="C79" s="38" t="str">
        <f t="shared" si="30"/>
        <v>Monthly Recurring Charge Each</v>
      </c>
      <c r="D79" s="38" t="str">
        <f t="shared" si="30"/>
        <v>Non-Recurring Costs total</v>
      </c>
      <c r="E79" s="38" t="str">
        <f t="shared" si="30"/>
        <v>Professional Services</v>
      </c>
      <c r="F79" s="38" t="str">
        <f t="shared" si="30"/>
        <v>Annual Recurring Charges (ARC)</v>
      </c>
      <c r="G79" s="38" t="str">
        <f t="shared" si="30"/>
        <v>3 Year Total</v>
      </c>
      <c r="H79" s="40" t="str">
        <f>H3</f>
        <v>Notes</v>
      </c>
      <c r="I79" s="28"/>
      <c r="J79" s="32"/>
      <c r="K79" s="32"/>
      <c r="L79" s="32"/>
      <c r="M79" s="32"/>
    </row>
    <row r="80" spans="1:13" ht="25.5" outlineLevel="1" x14ac:dyDescent="0.2">
      <c r="A80" s="43" t="s">
        <v>229</v>
      </c>
      <c r="B80" s="71" t="s">
        <v>216</v>
      </c>
      <c r="C80" s="52" t="s">
        <v>175</v>
      </c>
      <c r="D80" s="52" t="s">
        <v>175</v>
      </c>
      <c r="E80" s="52" t="s">
        <v>175</v>
      </c>
      <c r="F80" s="45">
        <f t="shared" ref="F80:F86" si="31">IFERROR(IF(ISNUMBER(B80),B80,1)*SUM(C80)*12,0)</f>
        <v>0</v>
      </c>
      <c r="G80" s="46">
        <f t="shared" ref="G80:G86" si="32">IFERROR(F80*TCOBasis+SUM(D80:E80),0)</f>
        <v>0</v>
      </c>
      <c r="H80" s="47" t="s">
        <v>217</v>
      </c>
      <c r="I80" s="28"/>
      <c r="J80" s="32"/>
      <c r="K80" s="32"/>
      <c r="L80" s="32"/>
      <c r="M80" s="32"/>
    </row>
    <row r="81" spans="1:13" ht="25.5" outlineLevel="1" x14ac:dyDescent="0.2">
      <c r="A81" s="43" t="s">
        <v>230</v>
      </c>
      <c r="B81" s="71" t="s">
        <v>216</v>
      </c>
      <c r="C81" s="52" t="s">
        <v>175</v>
      </c>
      <c r="D81" s="52" t="s">
        <v>175</v>
      </c>
      <c r="E81" s="52" t="s">
        <v>175</v>
      </c>
      <c r="F81" s="45">
        <f t="shared" si="31"/>
        <v>0</v>
      </c>
      <c r="G81" s="46">
        <f t="shared" si="32"/>
        <v>0</v>
      </c>
      <c r="H81" s="47" t="s">
        <v>217</v>
      </c>
      <c r="I81" s="28"/>
      <c r="J81" s="32"/>
      <c r="K81" s="32"/>
      <c r="L81" s="32"/>
      <c r="M81" s="32"/>
    </row>
    <row r="82" spans="1:13" ht="25.5" outlineLevel="1" x14ac:dyDescent="0.2">
      <c r="A82" s="43" t="s">
        <v>231</v>
      </c>
      <c r="B82" s="71" t="s">
        <v>216</v>
      </c>
      <c r="C82" s="52" t="s">
        <v>175</v>
      </c>
      <c r="D82" s="52" t="s">
        <v>175</v>
      </c>
      <c r="E82" s="52" t="s">
        <v>175</v>
      </c>
      <c r="F82" s="45">
        <f t="shared" si="31"/>
        <v>0</v>
      </c>
      <c r="G82" s="46">
        <f t="shared" ref="G82" si="33">IFERROR(F82*TCOBasis+SUM(D82:E82),0)</f>
        <v>0</v>
      </c>
      <c r="H82" s="47" t="s">
        <v>217</v>
      </c>
      <c r="I82" s="28"/>
      <c r="J82" s="32"/>
      <c r="K82" s="32"/>
      <c r="L82" s="32"/>
      <c r="M82" s="32"/>
    </row>
    <row r="83" spans="1:13" ht="38.25" outlineLevel="1" x14ac:dyDescent="0.2">
      <c r="A83" s="43" t="s">
        <v>232</v>
      </c>
      <c r="B83" s="44" t="s">
        <v>233</v>
      </c>
      <c r="C83" s="52" t="s">
        <v>175</v>
      </c>
      <c r="D83" s="52" t="s">
        <v>175</v>
      </c>
      <c r="E83" s="52" t="s">
        <v>175</v>
      </c>
      <c r="F83" s="45">
        <f t="shared" si="31"/>
        <v>0</v>
      </c>
      <c r="G83" s="46">
        <f t="shared" si="32"/>
        <v>0</v>
      </c>
      <c r="H83" s="47" t="s">
        <v>176</v>
      </c>
      <c r="I83" s="28"/>
      <c r="J83" s="65"/>
      <c r="K83" s="65"/>
      <c r="L83" s="65"/>
      <c r="M83" s="65"/>
    </row>
    <row r="84" spans="1:13" outlineLevel="1" x14ac:dyDescent="0.2">
      <c r="A84" s="43" t="s">
        <v>234</v>
      </c>
      <c r="B84" s="71" t="s">
        <v>216</v>
      </c>
      <c r="C84" s="52" t="s">
        <v>175</v>
      </c>
      <c r="D84" s="52" t="s">
        <v>175</v>
      </c>
      <c r="E84" s="52" t="s">
        <v>175</v>
      </c>
      <c r="F84" s="45">
        <f t="shared" si="31"/>
        <v>0</v>
      </c>
      <c r="G84" s="46">
        <f t="shared" si="32"/>
        <v>0</v>
      </c>
      <c r="H84" s="47" t="s">
        <v>176</v>
      </c>
      <c r="I84" s="28"/>
      <c r="J84" s="32"/>
      <c r="K84" s="32"/>
      <c r="L84" s="32"/>
      <c r="M84" s="32"/>
    </row>
    <row r="85" spans="1:13" outlineLevel="1" x14ac:dyDescent="0.2">
      <c r="A85" s="56" t="s">
        <v>175</v>
      </c>
      <c r="B85" s="57" t="s">
        <v>175</v>
      </c>
      <c r="C85" s="52" t="s">
        <v>175</v>
      </c>
      <c r="D85" s="52" t="s">
        <v>175</v>
      </c>
      <c r="E85" s="52" t="s">
        <v>175</v>
      </c>
      <c r="F85" s="45">
        <f t="shared" si="31"/>
        <v>0</v>
      </c>
      <c r="G85" s="46">
        <f t="shared" si="32"/>
        <v>0</v>
      </c>
      <c r="H85" s="47" t="s">
        <v>176</v>
      </c>
      <c r="I85" s="28"/>
      <c r="J85" s="31"/>
      <c r="K85" s="65"/>
      <c r="L85" s="65"/>
      <c r="M85" s="65"/>
    </row>
    <row r="86" spans="1:13" outlineLevel="1" x14ac:dyDescent="0.2">
      <c r="A86" s="56" t="s">
        <v>175</v>
      </c>
      <c r="B86" s="57" t="s">
        <v>175</v>
      </c>
      <c r="C86" s="52" t="s">
        <v>175</v>
      </c>
      <c r="D86" s="52" t="s">
        <v>175</v>
      </c>
      <c r="E86" s="52" t="s">
        <v>175</v>
      </c>
      <c r="F86" s="45">
        <f t="shared" si="31"/>
        <v>0</v>
      </c>
      <c r="G86" s="46">
        <f t="shared" si="32"/>
        <v>0</v>
      </c>
      <c r="H86" s="47" t="s">
        <v>176</v>
      </c>
      <c r="I86" s="28"/>
      <c r="J86" s="31"/>
      <c r="K86" s="65"/>
      <c r="L86" s="65"/>
      <c r="M86" s="65"/>
    </row>
    <row r="87" spans="1:13" x14ac:dyDescent="0.2">
      <c r="A87" s="33"/>
      <c r="B87" s="34"/>
      <c r="C87" s="34"/>
      <c r="D87" s="34"/>
      <c r="E87" s="34"/>
      <c r="F87" s="34"/>
      <c r="G87" s="34"/>
      <c r="H87" s="35"/>
      <c r="I87" s="28"/>
      <c r="J87" s="32"/>
      <c r="K87" s="32"/>
      <c r="L87" s="32"/>
      <c r="M87" s="32"/>
    </row>
    <row r="88" spans="1:13" ht="38.25" x14ac:dyDescent="0.2">
      <c r="A88" s="36" t="s">
        <v>235</v>
      </c>
      <c r="B88" s="38" t="str">
        <f>B$3</f>
        <v>Count</v>
      </c>
      <c r="C88" s="38" t="s">
        <v>236</v>
      </c>
      <c r="D88" s="38" t="s">
        <v>237</v>
      </c>
      <c r="E88" s="38" t="s">
        <v>238</v>
      </c>
      <c r="F88" s="38" t="s">
        <v>239</v>
      </c>
      <c r="G88" s="74" t="str">
        <f>G$3</f>
        <v>3 Year Total</v>
      </c>
      <c r="H88" s="40" t="str">
        <f>H61</f>
        <v>input</v>
      </c>
      <c r="I88" s="28"/>
      <c r="J88" s="65"/>
      <c r="K88" s="65"/>
      <c r="L88" s="65"/>
      <c r="M88" s="65"/>
    </row>
    <row r="89" spans="1:13" outlineLevel="1" x14ac:dyDescent="0.2">
      <c r="A89" s="75" t="s">
        <v>240</v>
      </c>
      <c r="B89" s="76"/>
      <c r="C89" s="77" t="s">
        <v>241</v>
      </c>
      <c r="D89" s="45" t="s">
        <v>175</v>
      </c>
      <c r="E89" s="45" t="s">
        <v>175</v>
      </c>
      <c r="F89" s="45" t="s">
        <v>175</v>
      </c>
      <c r="G89" s="78" t="str">
        <f t="shared" ref="G89:G99" si="34">IF(D89="Yes",IFERROR(B89*F89*12*TCOBasis,"Included"),IF(D89="No",IFERROR(B89*E89*12*TCOBasis,"Customer Provided"),"Response Required"))</f>
        <v>Response Required</v>
      </c>
      <c r="H89" s="47" t="s">
        <v>176</v>
      </c>
      <c r="I89" s="28"/>
      <c r="J89" s="32"/>
      <c r="K89" s="32"/>
      <c r="L89" s="32"/>
      <c r="M89" s="32"/>
    </row>
    <row r="90" spans="1:13" outlineLevel="1" x14ac:dyDescent="0.2">
      <c r="A90" s="75" t="s">
        <v>242</v>
      </c>
      <c r="B90" s="76"/>
      <c r="C90" s="77" t="s">
        <v>243</v>
      </c>
      <c r="D90" s="45" t="s">
        <v>175</v>
      </c>
      <c r="E90" s="45" t="s">
        <v>175</v>
      </c>
      <c r="F90" s="45" t="s">
        <v>175</v>
      </c>
      <c r="G90" s="78" t="str">
        <f t="shared" si="34"/>
        <v>Response Required</v>
      </c>
      <c r="H90" s="47" t="s">
        <v>176</v>
      </c>
      <c r="I90" s="28"/>
      <c r="J90" s="32"/>
      <c r="K90" s="32"/>
      <c r="L90" s="32"/>
      <c r="M90" s="32"/>
    </row>
    <row r="91" spans="1:13" outlineLevel="1" x14ac:dyDescent="0.2">
      <c r="A91" s="75" t="s">
        <v>244</v>
      </c>
      <c r="B91" s="76"/>
      <c r="C91" s="77" t="s">
        <v>245</v>
      </c>
      <c r="D91" s="45" t="s">
        <v>175</v>
      </c>
      <c r="E91" s="45" t="s">
        <v>175</v>
      </c>
      <c r="F91" s="45" t="s">
        <v>175</v>
      </c>
      <c r="G91" s="78" t="str">
        <f t="shared" si="34"/>
        <v>Response Required</v>
      </c>
      <c r="H91" s="47" t="s">
        <v>176</v>
      </c>
      <c r="I91" s="28"/>
      <c r="J91" s="32"/>
      <c r="K91" s="32"/>
      <c r="L91" s="32"/>
      <c r="M91" s="32"/>
    </row>
    <row r="92" spans="1:13" outlineLevel="1" x14ac:dyDescent="0.2">
      <c r="A92" s="75" t="s">
        <v>246</v>
      </c>
      <c r="B92" s="76"/>
      <c r="C92" s="77" t="s">
        <v>247</v>
      </c>
      <c r="D92" s="45" t="s">
        <v>175</v>
      </c>
      <c r="E92" s="45" t="s">
        <v>175</v>
      </c>
      <c r="F92" s="45" t="s">
        <v>175</v>
      </c>
      <c r="G92" s="78" t="str">
        <f t="shared" si="34"/>
        <v>Response Required</v>
      </c>
      <c r="H92" s="47" t="s">
        <v>176</v>
      </c>
      <c r="I92" s="28"/>
      <c r="J92" s="32"/>
      <c r="K92" s="32"/>
      <c r="L92" s="32"/>
      <c r="M92" s="32"/>
    </row>
    <row r="93" spans="1:13" outlineLevel="1" x14ac:dyDescent="0.2">
      <c r="A93" s="75" t="s">
        <v>248</v>
      </c>
      <c r="B93" s="76"/>
      <c r="C93" s="77" t="s">
        <v>247</v>
      </c>
      <c r="D93" s="45" t="s">
        <v>175</v>
      </c>
      <c r="E93" s="45" t="s">
        <v>175</v>
      </c>
      <c r="F93" s="45" t="s">
        <v>175</v>
      </c>
      <c r="G93" s="78" t="str">
        <f t="shared" si="34"/>
        <v>Response Required</v>
      </c>
      <c r="H93" s="47" t="s">
        <v>176</v>
      </c>
      <c r="I93" s="28"/>
      <c r="J93" s="32"/>
      <c r="K93" s="32"/>
      <c r="L93" s="32"/>
      <c r="M93" s="32"/>
    </row>
    <row r="94" spans="1:13" outlineLevel="1" x14ac:dyDescent="0.2">
      <c r="A94" s="75" t="s">
        <v>249</v>
      </c>
      <c r="B94" s="76"/>
      <c r="C94" s="77" t="s">
        <v>245</v>
      </c>
      <c r="D94" s="45" t="s">
        <v>175</v>
      </c>
      <c r="E94" s="45" t="s">
        <v>175</v>
      </c>
      <c r="F94" s="45" t="s">
        <v>175</v>
      </c>
      <c r="G94" s="78" t="str">
        <f t="shared" si="34"/>
        <v>Response Required</v>
      </c>
      <c r="H94" s="47" t="s">
        <v>176</v>
      </c>
      <c r="I94" s="28"/>
      <c r="J94" s="32"/>
      <c r="K94" s="32"/>
      <c r="L94" s="32"/>
      <c r="M94" s="32"/>
    </row>
    <row r="95" spans="1:13" outlineLevel="1" x14ac:dyDescent="0.2">
      <c r="A95" s="75" t="s">
        <v>250</v>
      </c>
      <c r="B95" s="76"/>
      <c r="C95" s="77" t="s">
        <v>247</v>
      </c>
      <c r="D95" s="45" t="s">
        <v>175</v>
      </c>
      <c r="E95" s="45" t="s">
        <v>175</v>
      </c>
      <c r="F95" s="45" t="s">
        <v>175</v>
      </c>
      <c r="G95" s="78" t="str">
        <f t="shared" si="34"/>
        <v>Response Required</v>
      </c>
      <c r="H95" s="47" t="s">
        <v>176</v>
      </c>
      <c r="I95" s="28"/>
      <c r="J95" s="32"/>
      <c r="K95" s="32"/>
      <c r="L95" s="32"/>
      <c r="M95" s="32"/>
    </row>
    <row r="96" spans="1:13" ht="38.25" outlineLevel="1" x14ac:dyDescent="0.2">
      <c r="A96" s="75" t="s">
        <v>251</v>
      </c>
      <c r="B96" s="76"/>
      <c r="C96" s="77" t="s">
        <v>247</v>
      </c>
      <c r="D96" s="45" t="s">
        <v>175</v>
      </c>
      <c r="E96" s="45" t="s">
        <v>175</v>
      </c>
      <c r="F96" s="45" t="s">
        <v>175</v>
      </c>
      <c r="G96" s="78" t="str">
        <f t="shared" si="34"/>
        <v>Response Required</v>
      </c>
      <c r="H96" s="47" t="s">
        <v>176</v>
      </c>
      <c r="I96" s="28"/>
      <c r="J96" s="32"/>
      <c r="K96" s="32"/>
      <c r="L96" s="32"/>
      <c r="M96" s="32"/>
    </row>
    <row r="97" spans="1:13" ht="51" outlineLevel="1" x14ac:dyDescent="0.2">
      <c r="A97" s="75" t="s">
        <v>252</v>
      </c>
      <c r="B97" s="76"/>
      <c r="C97" s="77" t="s">
        <v>241</v>
      </c>
      <c r="D97" s="45" t="s">
        <v>175</v>
      </c>
      <c r="E97" s="45" t="s">
        <v>175</v>
      </c>
      <c r="F97" s="45" t="s">
        <v>175</v>
      </c>
      <c r="G97" s="78" t="str">
        <f t="shared" si="34"/>
        <v>Response Required</v>
      </c>
      <c r="H97" s="47" t="s">
        <v>176</v>
      </c>
      <c r="I97" s="28"/>
      <c r="J97" s="32"/>
      <c r="K97" s="32"/>
      <c r="L97" s="32"/>
      <c r="M97" s="32"/>
    </row>
    <row r="98" spans="1:13" outlineLevel="1" x14ac:dyDescent="0.2">
      <c r="A98" s="56" t="s">
        <v>175</v>
      </c>
      <c r="B98" s="57" t="s">
        <v>175</v>
      </c>
      <c r="C98" s="57" t="s">
        <v>175</v>
      </c>
      <c r="D98" s="45" t="s">
        <v>175</v>
      </c>
      <c r="E98" s="45" t="s">
        <v>175</v>
      </c>
      <c r="F98" s="45" t="s">
        <v>175</v>
      </c>
      <c r="G98" s="78" t="str">
        <f t="shared" si="34"/>
        <v>Response Required</v>
      </c>
      <c r="H98" s="47" t="s">
        <v>176</v>
      </c>
      <c r="I98" s="28"/>
      <c r="J98" s="79"/>
      <c r="K98" s="80"/>
      <c r="L98" s="80"/>
      <c r="M98" s="32"/>
    </row>
    <row r="99" spans="1:13" outlineLevel="1" x14ac:dyDescent="0.2">
      <c r="A99" s="56" t="s">
        <v>175</v>
      </c>
      <c r="B99" s="57" t="s">
        <v>175</v>
      </c>
      <c r="C99" s="57" t="s">
        <v>175</v>
      </c>
      <c r="D99" s="45" t="s">
        <v>175</v>
      </c>
      <c r="E99" s="45" t="s">
        <v>175</v>
      </c>
      <c r="F99" s="45" t="s">
        <v>175</v>
      </c>
      <c r="G99" s="78" t="str">
        <f t="shared" si="34"/>
        <v>Response Required</v>
      </c>
      <c r="H99" s="47" t="s">
        <v>176</v>
      </c>
      <c r="I99" s="28"/>
      <c r="J99" s="80"/>
      <c r="K99" s="80"/>
      <c r="L99" s="80"/>
      <c r="M99" s="32"/>
    </row>
    <row r="100" spans="1:13" x14ac:dyDescent="0.2">
      <c r="A100" s="33"/>
      <c r="B100" s="34"/>
      <c r="C100" s="34"/>
      <c r="D100" s="34"/>
      <c r="E100" s="34"/>
      <c r="F100" s="34"/>
      <c r="G100" s="34"/>
      <c r="H100" s="35"/>
      <c r="I100" s="28"/>
      <c r="J100" s="80"/>
      <c r="K100" s="80"/>
      <c r="L100" s="80"/>
      <c r="M100" s="32"/>
    </row>
    <row r="101" spans="1:13" ht="25.5" x14ac:dyDescent="0.2">
      <c r="A101" s="233" t="s">
        <v>253</v>
      </c>
      <c r="B101" s="234"/>
      <c r="C101" s="235"/>
      <c r="D101" s="81" t="str">
        <f>D$3</f>
        <v>Non-Recurring Costs total</v>
      </c>
      <c r="E101" s="81" t="str">
        <f>E$3</f>
        <v>Professional Services</v>
      </c>
      <c r="F101" s="81" t="str">
        <f>F$3</f>
        <v>Annual Recurring Charges (ARC)</v>
      </c>
      <c r="G101" s="81" t="str">
        <f>G$3</f>
        <v>3 Year Total</v>
      </c>
      <c r="H101" s="40" t="s">
        <v>172</v>
      </c>
      <c r="I101" s="28"/>
      <c r="J101" s="82"/>
      <c r="K101" s="82"/>
      <c r="L101" s="82"/>
      <c r="M101" s="32"/>
    </row>
    <row r="102" spans="1:13" x14ac:dyDescent="0.2">
      <c r="A102" s="227" t="str">
        <f>A3</f>
        <v>Unified Communications and Total User Counts</v>
      </c>
      <c r="B102" s="228"/>
      <c r="C102" s="229"/>
      <c r="D102" s="83">
        <f>SUM(D3:D29)</f>
        <v>0</v>
      </c>
      <c r="E102" s="83">
        <f>SUM(E3:E29)</f>
        <v>0</v>
      </c>
      <c r="F102" s="83">
        <f>SUM(F3:F29)</f>
        <v>0</v>
      </c>
      <c r="G102" s="83">
        <f>SUM(G3:G29)</f>
        <v>0</v>
      </c>
      <c r="H102" s="84"/>
      <c r="I102" s="28"/>
      <c r="J102" s="85"/>
      <c r="K102" s="86"/>
      <c r="L102" s="86"/>
      <c r="M102" s="32"/>
    </row>
    <row r="103" spans="1:13" x14ac:dyDescent="0.2">
      <c r="A103" s="227" t="str">
        <f>A30</f>
        <v>Clocks and Bells</v>
      </c>
      <c r="B103" s="228"/>
      <c r="C103" s="229"/>
      <c r="D103" s="83">
        <f>SUM(D31:D38)</f>
        <v>0</v>
      </c>
      <c r="E103" s="83">
        <f>SUM(E30:E50)</f>
        <v>0</v>
      </c>
      <c r="F103" s="83">
        <f>SUM(F30:F50)</f>
        <v>0</v>
      </c>
      <c r="G103" s="83">
        <f>SUM(G30:G50)</f>
        <v>0</v>
      </c>
      <c r="H103" s="84"/>
      <c r="I103" s="28"/>
      <c r="J103" s="85"/>
      <c r="K103" s="86"/>
      <c r="L103" s="86"/>
      <c r="M103" s="87"/>
    </row>
    <row r="104" spans="1:13" x14ac:dyDescent="0.2">
      <c r="A104" s="227" t="str">
        <f>A39</f>
        <v>Paging and Speakers</v>
      </c>
      <c r="B104" s="228"/>
      <c r="C104" s="229"/>
      <c r="D104" s="83">
        <f>SUM(D40:D45)</f>
        <v>0</v>
      </c>
      <c r="E104" s="83">
        <f>SUM(E51:E62)</f>
        <v>0</v>
      </c>
      <c r="F104" s="83">
        <f>SUM(F51:F62)</f>
        <v>0</v>
      </c>
      <c r="G104" s="83">
        <f>SUM(G51:G62)</f>
        <v>0</v>
      </c>
      <c r="H104" s="84"/>
      <c r="I104" s="28"/>
      <c r="J104" s="85"/>
      <c r="K104" s="86"/>
      <c r="L104" s="86"/>
      <c r="M104" s="87"/>
    </row>
    <row r="105" spans="1:13" x14ac:dyDescent="0.2">
      <c r="A105" s="227" t="str">
        <f>A63</f>
        <v>Additional Installation (if not already covered above)</v>
      </c>
      <c r="B105" s="228"/>
      <c r="C105" s="229"/>
      <c r="D105" s="83">
        <f>SUM(D63:D78)</f>
        <v>0</v>
      </c>
      <c r="E105" s="83">
        <f>SUM(E63:E78)</f>
        <v>0</v>
      </c>
      <c r="F105" s="83">
        <f>SUM(F63:F78)</f>
        <v>0</v>
      </c>
      <c r="G105" s="83">
        <f>SUM(G63:G78)</f>
        <v>0</v>
      </c>
      <c r="H105" s="84"/>
      <c r="I105" s="28"/>
      <c r="J105" s="85"/>
      <c r="K105" s="86"/>
      <c r="L105" s="86"/>
      <c r="M105" s="87"/>
    </row>
    <row r="106" spans="1:13" x14ac:dyDescent="0.2">
      <c r="A106" s="227" t="str">
        <f>A79</f>
        <v>Warranty, Maintenance, Managed Services and Support</v>
      </c>
      <c r="B106" s="228"/>
      <c r="C106" s="229"/>
      <c r="D106" s="88">
        <f>SUM(D79:D87)</f>
        <v>0</v>
      </c>
      <c r="E106" s="88">
        <f>SUM(E79:E87)</f>
        <v>0</v>
      </c>
      <c r="F106" s="88">
        <f>SUM(F79:F87)</f>
        <v>0</v>
      </c>
      <c r="G106" s="88">
        <f>SUM(G79:G87)</f>
        <v>0</v>
      </c>
      <c r="H106" s="84"/>
      <c r="I106" s="28"/>
      <c r="J106" s="85"/>
      <c r="K106" s="86"/>
      <c r="L106" s="86"/>
      <c r="M106" s="87"/>
    </row>
    <row r="107" spans="1:13" ht="12.75" customHeight="1" x14ac:dyDescent="0.2">
      <c r="A107" s="239" t="s">
        <v>254</v>
      </c>
      <c r="B107" s="240"/>
      <c r="C107" s="241"/>
      <c r="D107" s="89">
        <f>SUM(D102:D106)</f>
        <v>0</v>
      </c>
      <c r="E107" s="89">
        <f>SUM(E98:E106)</f>
        <v>0</v>
      </c>
      <c r="F107" s="89">
        <f>SUM(F98:F106)</f>
        <v>0</v>
      </c>
      <c r="G107" s="89">
        <f>SUM(G102:G106)</f>
        <v>0</v>
      </c>
      <c r="H107" s="84"/>
      <c r="I107" s="28"/>
      <c r="J107" s="85"/>
      <c r="K107" s="86"/>
      <c r="L107" s="86"/>
      <c r="M107" s="32"/>
    </row>
    <row r="108" spans="1:13" ht="12.75" customHeight="1" x14ac:dyDescent="0.2">
      <c r="A108" s="227" t="str">
        <f>A88</f>
        <v>Telco and Usage Charges</v>
      </c>
      <c r="B108" s="228"/>
      <c r="C108" s="229"/>
      <c r="D108" s="34"/>
      <c r="E108" s="34"/>
      <c r="F108" s="88">
        <v>0</v>
      </c>
      <c r="G108" s="88">
        <f>SUM(G88:G100)</f>
        <v>0</v>
      </c>
      <c r="H108" s="84"/>
      <c r="I108" s="28"/>
      <c r="J108" s="85"/>
      <c r="K108" s="86"/>
      <c r="L108" s="86"/>
      <c r="M108" s="32"/>
    </row>
    <row r="109" spans="1:13" x14ac:dyDescent="0.2">
      <c r="A109" s="227" t="s">
        <v>255</v>
      </c>
      <c r="B109" s="228"/>
      <c r="C109" s="229"/>
      <c r="D109" s="90" t="s">
        <v>175</v>
      </c>
      <c r="E109" s="90" t="s">
        <v>175</v>
      </c>
      <c r="F109" s="90" t="s">
        <v>175</v>
      </c>
      <c r="G109" s="46">
        <v>0</v>
      </c>
      <c r="H109" s="91" t="s">
        <v>256</v>
      </c>
      <c r="I109" s="28"/>
      <c r="J109" s="85"/>
      <c r="K109" s="86"/>
      <c r="L109" s="86"/>
      <c r="M109" s="87"/>
    </row>
    <row r="110" spans="1:13" ht="33.75" x14ac:dyDescent="0.2">
      <c r="A110" s="227" t="s">
        <v>257</v>
      </c>
      <c r="B110" s="228"/>
      <c r="C110" s="229"/>
      <c r="D110" s="90" t="s">
        <v>175</v>
      </c>
      <c r="E110" s="45" t="s">
        <v>175</v>
      </c>
      <c r="F110" s="45" t="s">
        <v>175</v>
      </c>
      <c r="G110" s="46">
        <v>0</v>
      </c>
      <c r="H110" s="91" t="s">
        <v>258</v>
      </c>
      <c r="I110" s="28"/>
      <c r="J110" s="92"/>
      <c r="K110" s="87"/>
      <c r="L110" s="32"/>
      <c r="M110" s="32"/>
    </row>
    <row r="111" spans="1:13" ht="22.5" x14ac:dyDescent="0.2">
      <c r="A111" s="239" t="s">
        <v>259</v>
      </c>
      <c r="B111" s="240"/>
      <c r="C111" s="241"/>
      <c r="D111" s="89">
        <f>SUM(D107:D110)</f>
        <v>0</v>
      </c>
      <c r="E111" s="89">
        <f t="shared" ref="E111:F111" si="35">SUM(E107:E110)</f>
        <v>0</v>
      </c>
      <c r="F111" s="89">
        <f t="shared" si="35"/>
        <v>0</v>
      </c>
      <c r="G111" s="93">
        <f>SUM(G107:G110)</f>
        <v>0</v>
      </c>
      <c r="H111" s="91" t="s">
        <v>260</v>
      </c>
      <c r="I111" s="28"/>
      <c r="J111" s="32"/>
      <c r="K111" s="32"/>
      <c r="L111" s="32"/>
      <c r="M111" s="32"/>
    </row>
    <row r="112" spans="1:13" x14ac:dyDescent="0.2">
      <c r="A112" s="94"/>
      <c r="B112" s="95"/>
      <c r="C112" s="95"/>
      <c r="D112" s="95"/>
      <c r="E112" s="95"/>
      <c r="F112" s="95"/>
      <c r="G112" s="95"/>
      <c r="H112" s="96"/>
      <c r="I112" s="28"/>
      <c r="J112" s="95"/>
      <c r="K112" s="65"/>
      <c r="L112" s="65"/>
      <c r="M112" s="65"/>
    </row>
    <row r="113" spans="1:13" ht="63.75" x14ac:dyDescent="0.2">
      <c r="A113" s="36" t="s">
        <v>261</v>
      </c>
      <c r="B113" s="38" t="str">
        <f t="shared" ref="B113:G113" si="36">B$3</f>
        <v>Count</v>
      </c>
      <c r="C113" s="38" t="str">
        <f t="shared" si="36"/>
        <v>Monthly Recurring Charge Each</v>
      </c>
      <c r="D113" s="38" t="str">
        <f t="shared" si="36"/>
        <v>Non-Recurring Costs total</v>
      </c>
      <c r="E113" s="38" t="str">
        <f t="shared" si="36"/>
        <v>Professional Services</v>
      </c>
      <c r="F113" s="38" t="str">
        <f t="shared" si="36"/>
        <v>Annual Recurring Charges (ARC)</v>
      </c>
      <c r="G113" s="38" t="str">
        <f t="shared" si="36"/>
        <v>3 Year Total</v>
      </c>
      <c r="H113" s="40" t="str">
        <f>H63</f>
        <v>Notes</v>
      </c>
      <c r="I113" s="28"/>
      <c r="J113" s="31"/>
      <c r="K113" s="32"/>
      <c r="L113" s="32"/>
      <c r="M113" s="32"/>
    </row>
    <row r="114" spans="1:13" ht="22.5" x14ac:dyDescent="0.2">
      <c r="A114" s="43" t="s">
        <v>262</v>
      </c>
      <c r="B114" s="44" t="s">
        <v>263</v>
      </c>
      <c r="C114" s="52" t="s">
        <v>175</v>
      </c>
      <c r="D114" s="45" t="s">
        <v>175</v>
      </c>
      <c r="E114" s="45" t="s">
        <v>175</v>
      </c>
      <c r="F114" s="45">
        <f>IFERROR(IF(ISNUMBER(B114),B114,1)*SUM(C114)*12,0)</f>
        <v>0</v>
      </c>
      <c r="G114" s="46">
        <f t="shared" ref="G114:G139" si="37">IFERROR(F114*TCOBasis+SUM(D114:E114),0)</f>
        <v>0</v>
      </c>
      <c r="H114" s="47" t="s">
        <v>264</v>
      </c>
      <c r="I114" s="28"/>
      <c r="J114" s="31"/>
      <c r="K114" s="32"/>
      <c r="L114" s="32"/>
      <c r="M114" s="32"/>
    </row>
    <row r="115" spans="1:13" x14ac:dyDescent="0.2">
      <c r="A115" s="43" t="s">
        <v>265</v>
      </c>
      <c r="B115" s="44">
        <v>1</v>
      </c>
      <c r="C115" s="52" t="s">
        <v>175</v>
      </c>
      <c r="D115" s="45" t="s">
        <v>175</v>
      </c>
      <c r="E115" s="45" t="s">
        <v>175</v>
      </c>
      <c r="F115" s="45">
        <f t="shared" ref="F115:F139" si="38">IFERROR(IF(ISNUMBER(B115),B115,1)*SUM(C115)*12,0)</f>
        <v>0</v>
      </c>
      <c r="G115" s="46">
        <f t="shared" si="37"/>
        <v>0</v>
      </c>
      <c r="H115" s="47" t="s">
        <v>266</v>
      </c>
      <c r="I115" s="28"/>
      <c r="J115" s="31"/>
      <c r="K115" s="32"/>
      <c r="L115" s="32"/>
      <c r="M115" s="32"/>
    </row>
    <row r="116" spans="1:13" x14ac:dyDescent="0.2">
      <c r="A116" s="43" t="s">
        <v>267</v>
      </c>
      <c r="B116" s="44">
        <v>1</v>
      </c>
      <c r="C116" s="52" t="s">
        <v>175</v>
      </c>
      <c r="D116" s="45" t="s">
        <v>175</v>
      </c>
      <c r="E116" s="45" t="s">
        <v>175</v>
      </c>
      <c r="F116" s="45">
        <f t="shared" ref="F116" si="39">IFERROR(IF(ISNUMBER(B116),B116,1)*SUM(C116)*12,0)</f>
        <v>0</v>
      </c>
      <c r="G116" s="46">
        <f t="shared" ref="G116" si="40">IFERROR(F116*TCOBasis+SUM(D116:E116),0)</f>
        <v>0</v>
      </c>
      <c r="H116" s="47" t="s">
        <v>266</v>
      </c>
      <c r="I116" s="28"/>
      <c r="J116" s="31"/>
      <c r="K116" s="32"/>
      <c r="L116" s="32"/>
      <c r="M116" s="32"/>
    </row>
    <row r="117" spans="1:13" x14ac:dyDescent="0.2">
      <c r="A117" s="43" t="s">
        <v>268</v>
      </c>
      <c r="B117" s="44">
        <v>1</v>
      </c>
      <c r="C117" s="52" t="s">
        <v>175</v>
      </c>
      <c r="D117" s="45" t="s">
        <v>175</v>
      </c>
      <c r="E117" s="45" t="s">
        <v>175</v>
      </c>
      <c r="F117" s="45">
        <f t="shared" si="38"/>
        <v>0</v>
      </c>
      <c r="G117" s="46">
        <f t="shared" si="37"/>
        <v>0</v>
      </c>
      <c r="H117" s="47" t="s">
        <v>266</v>
      </c>
      <c r="I117" s="28"/>
      <c r="J117" s="31"/>
      <c r="K117" s="32"/>
      <c r="L117" s="32"/>
      <c r="M117" s="32"/>
    </row>
    <row r="118" spans="1:13" x14ac:dyDescent="0.2">
      <c r="A118" s="43" t="s">
        <v>269</v>
      </c>
      <c r="B118" s="44">
        <v>1</v>
      </c>
      <c r="C118" s="52" t="s">
        <v>175</v>
      </c>
      <c r="D118" s="45" t="s">
        <v>175</v>
      </c>
      <c r="E118" s="45" t="s">
        <v>175</v>
      </c>
      <c r="F118" s="45">
        <f t="shared" si="38"/>
        <v>0</v>
      </c>
      <c r="G118" s="46">
        <f t="shared" si="37"/>
        <v>0</v>
      </c>
      <c r="H118" s="47" t="s">
        <v>266</v>
      </c>
      <c r="I118" s="28"/>
      <c r="J118" s="31"/>
      <c r="K118" s="32"/>
      <c r="L118" s="32"/>
      <c r="M118" s="32"/>
    </row>
    <row r="119" spans="1:13" x14ac:dyDescent="0.2">
      <c r="A119" s="43" t="s">
        <v>270</v>
      </c>
      <c r="B119" s="44">
        <v>1</v>
      </c>
      <c r="C119" s="52" t="s">
        <v>175</v>
      </c>
      <c r="D119" s="45" t="s">
        <v>175</v>
      </c>
      <c r="E119" s="45" t="s">
        <v>175</v>
      </c>
      <c r="F119" s="45">
        <f t="shared" si="38"/>
        <v>0</v>
      </c>
      <c r="G119" s="46">
        <f t="shared" ref="G119:G120" si="41">IFERROR(F119*TCOBasis+SUM(D119:E119),0)</f>
        <v>0</v>
      </c>
      <c r="H119" s="47" t="s">
        <v>266</v>
      </c>
      <c r="I119" s="28"/>
      <c r="J119" s="31"/>
      <c r="K119" s="32"/>
      <c r="L119" s="32"/>
      <c r="M119" s="32"/>
    </row>
    <row r="120" spans="1:13" ht="25.5" x14ac:dyDescent="0.2">
      <c r="A120" s="43" t="s">
        <v>271</v>
      </c>
      <c r="B120" s="44">
        <v>1</v>
      </c>
      <c r="C120" s="52" t="s">
        <v>175</v>
      </c>
      <c r="D120" s="45" t="s">
        <v>175</v>
      </c>
      <c r="E120" s="45" t="s">
        <v>175</v>
      </c>
      <c r="F120" s="45">
        <f t="shared" si="38"/>
        <v>0</v>
      </c>
      <c r="G120" s="46">
        <f t="shared" si="41"/>
        <v>0</v>
      </c>
      <c r="H120" s="47" t="s">
        <v>266</v>
      </c>
      <c r="I120" s="28"/>
      <c r="J120" s="31"/>
      <c r="K120" s="32"/>
      <c r="L120" s="32"/>
      <c r="M120" s="32"/>
    </row>
    <row r="121" spans="1:13" ht="22.5" x14ac:dyDescent="0.2">
      <c r="A121" s="56" t="s">
        <v>272</v>
      </c>
      <c r="B121" s="44">
        <v>1</v>
      </c>
      <c r="C121" s="52" t="s">
        <v>175</v>
      </c>
      <c r="D121" s="45" t="s">
        <v>175</v>
      </c>
      <c r="E121" s="45" t="s">
        <v>175</v>
      </c>
      <c r="F121" s="45">
        <f t="shared" si="38"/>
        <v>0</v>
      </c>
      <c r="G121" s="46">
        <f t="shared" si="37"/>
        <v>0</v>
      </c>
      <c r="H121" s="47" t="s">
        <v>266</v>
      </c>
      <c r="I121" s="28"/>
      <c r="J121" s="31"/>
      <c r="K121" s="32"/>
      <c r="L121" s="32"/>
      <c r="M121" s="32"/>
    </row>
    <row r="122" spans="1:13" ht="22.5" x14ac:dyDescent="0.2">
      <c r="A122" s="56" t="s">
        <v>272</v>
      </c>
      <c r="B122" s="44">
        <v>1</v>
      </c>
      <c r="C122" s="52" t="s">
        <v>175</v>
      </c>
      <c r="D122" s="45" t="s">
        <v>175</v>
      </c>
      <c r="E122" s="45" t="s">
        <v>175</v>
      </c>
      <c r="F122" s="45">
        <f t="shared" si="38"/>
        <v>0</v>
      </c>
      <c r="G122" s="46">
        <f t="shared" si="37"/>
        <v>0</v>
      </c>
      <c r="H122" s="47" t="s">
        <v>266</v>
      </c>
      <c r="I122" s="28"/>
      <c r="J122" s="31"/>
      <c r="K122" s="32"/>
      <c r="L122" s="32"/>
      <c r="M122" s="32"/>
    </row>
    <row r="123" spans="1:13" s="100" customFormat="1" ht="22.5" x14ac:dyDescent="0.2">
      <c r="A123" s="56" t="s">
        <v>272</v>
      </c>
      <c r="B123" s="97">
        <v>1</v>
      </c>
      <c r="C123" s="52" t="s">
        <v>175</v>
      </c>
      <c r="D123" s="45" t="s">
        <v>175</v>
      </c>
      <c r="E123" s="45" t="s">
        <v>175</v>
      </c>
      <c r="F123" s="45">
        <f t="shared" si="38"/>
        <v>0</v>
      </c>
      <c r="G123" s="46">
        <f t="shared" si="37"/>
        <v>0</v>
      </c>
      <c r="H123" s="47" t="s">
        <v>266</v>
      </c>
      <c r="I123" s="98"/>
      <c r="J123" s="99"/>
      <c r="K123" s="80"/>
      <c r="L123" s="80"/>
      <c r="M123" s="80"/>
    </row>
    <row r="124" spans="1:13" s="100" customFormat="1" ht="22.5" x14ac:dyDescent="0.2">
      <c r="A124" s="56" t="s">
        <v>272</v>
      </c>
      <c r="B124" s="97">
        <v>1</v>
      </c>
      <c r="C124" s="52" t="s">
        <v>175</v>
      </c>
      <c r="D124" s="45" t="s">
        <v>175</v>
      </c>
      <c r="E124" s="45" t="s">
        <v>175</v>
      </c>
      <c r="F124" s="45">
        <f t="shared" si="38"/>
        <v>0</v>
      </c>
      <c r="G124" s="46">
        <f t="shared" si="37"/>
        <v>0</v>
      </c>
      <c r="H124" s="47" t="s">
        <v>266</v>
      </c>
      <c r="I124" s="98"/>
      <c r="J124" s="99"/>
      <c r="K124" s="80"/>
      <c r="L124" s="80"/>
      <c r="M124" s="80"/>
    </row>
    <row r="125" spans="1:13" x14ac:dyDescent="0.2">
      <c r="A125" s="56" t="s">
        <v>273</v>
      </c>
      <c r="B125" s="97">
        <v>1</v>
      </c>
      <c r="C125" s="52" t="s">
        <v>175</v>
      </c>
      <c r="D125" s="45" t="s">
        <v>175</v>
      </c>
      <c r="E125" s="45" t="s">
        <v>175</v>
      </c>
      <c r="F125" s="45">
        <f t="shared" si="38"/>
        <v>0</v>
      </c>
      <c r="G125" s="46">
        <f t="shared" si="37"/>
        <v>0</v>
      </c>
      <c r="H125" s="47" t="s">
        <v>266</v>
      </c>
      <c r="I125" s="28"/>
      <c r="J125" s="31"/>
      <c r="K125" s="32"/>
      <c r="L125" s="32"/>
      <c r="M125" s="32"/>
    </row>
    <row r="126" spans="1:13" x14ac:dyDescent="0.2">
      <c r="A126" s="56" t="s">
        <v>273</v>
      </c>
      <c r="B126" s="97">
        <v>1</v>
      </c>
      <c r="C126" s="52" t="s">
        <v>175</v>
      </c>
      <c r="D126" s="45" t="s">
        <v>175</v>
      </c>
      <c r="E126" s="45" t="s">
        <v>175</v>
      </c>
      <c r="F126" s="45">
        <f t="shared" si="38"/>
        <v>0</v>
      </c>
      <c r="G126" s="46">
        <f t="shared" si="37"/>
        <v>0</v>
      </c>
      <c r="H126" s="47" t="s">
        <v>266</v>
      </c>
      <c r="I126" s="28"/>
      <c r="J126" s="31"/>
      <c r="K126" s="32"/>
      <c r="L126" s="32"/>
      <c r="M126" s="32"/>
    </row>
    <row r="127" spans="1:13" x14ac:dyDescent="0.2">
      <c r="A127" s="56" t="s">
        <v>273</v>
      </c>
      <c r="B127" s="97">
        <v>1</v>
      </c>
      <c r="C127" s="52" t="s">
        <v>175</v>
      </c>
      <c r="D127" s="45" t="s">
        <v>175</v>
      </c>
      <c r="E127" s="45" t="s">
        <v>175</v>
      </c>
      <c r="F127" s="45">
        <f t="shared" si="38"/>
        <v>0</v>
      </c>
      <c r="G127" s="46">
        <f t="shared" si="37"/>
        <v>0</v>
      </c>
      <c r="H127" s="47" t="s">
        <v>266</v>
      </c>
      <c r="I127" s="28"/>
      <c r="J127" s="31"/>
      <c r="K127" s="32"/>
      <c r="L127" s="32"/>
      <c r="M127" s="32"/>
    </row>
    <row r="128" spans="1:13" x14ac:dyDescent="0.2">
      <c r="A128" s="56" t="s">
        <v>175</v>
      </c>
      <c r="B128" s="57" t="s">
        <v>175</v>
      </c>
      <c r="C128" s="52" t="s">
        <v>175</v>
      </c>
      <c r="D128" s="52" t="s">
        <v>175</v>
      </c>
      <c r="E128" s="52" t="s">
        <v>175</v>
      </c>
      <c r="F128" s="45">
        <f t="shared" si="38"/>
        <v>0</v>
      </c>
      <c r="G128" s="46">
        <f t="shared" si="37"/>
        <v>0</v>
      </c>
      <c r="H128" s="47" t="s">
        <v>176</v>
      </c>
      <c r="I128" s="28"/>
      <c r="J128" s="31"/>
      <c r="K128" s="32"/>
      <c r="L128" s="32"/>
      <c r="M128" s="32"/>
    </row>
    <row r="129" spans="1:13" x14ac:dyDescent="0.2">
      <c r="A129" s="56" t="s">
        <v>175</v>
      </c>
      <c r="B129" s="57" t="s">
        <v>175</v>
      </c>
      <c r="C129" s="52" t="s">
        <v>175</v>
      </c>
      <c r="D129" s="45" t="s">
        <v>175</v>
      </c>
      <c r="E129" s="45" t="s">
        <v>175</v>
      </c>
      <c r="F129" s="45">
        <f t="shared" si="38"/>
        <v>0</v>
      </c>
      <c r="G129" s="46">
        <f t="shared" si="37"/>
        <v>0</v>
      </c>
      <c r="H129" s="47" t="s">
        <v>176</v>
      </c>
      <c r="I129" s="28"/>
      <c r="J129" s="31"/>
      <c r="K129" s="32"/>
      <c r="L129" s="32"/>
      <c r="M129" s="32"/>
    </row>
    <row r="130" spans="1:13" x14ac:dyDescent="0.2">
      <c r="A130" s="56" t="s">
        <v>175</v>
      </c>
      <c r="B130" s="57" t="s">
        <v>175</v>
      </c>
      <c r="C130" s="52" t="s">
        <v>175</v>
      </c>
      <c r="D130" s="45" t="s">
        <v>175</v>
      </c>
      <c r="E130" s="45" t="s">
        <v>175</v>
      </c>
      <c r="F130" s="45">
        <f t="shared" si="38"/>
        <v>0</v>
      </c>
      <c r="G130" s="46">
        <f t="shared" si="37"/>
        <v>0</v>
      </c>
      <c r="H130" s="47" t="s">
        <v>176</v>
      </c>
      <c r="I130" s="28"/>
      <c r="J130" s="31"/>
      <c r="K130" s="32"/>
      <c r="L130" s="32"/>
      <c r="M130" s="32"/>
    </row>
    <row r="131" spans="1:13" s="100" customFormat="1" x14ac:dyDescent="0.2">
      <c r="A131" s="56" t="s">
        <v>175</v>
      </c>
      <c r="B131" s="57" t="s">
        <v>175</v>
      </c>
      <c r="C131" s="52" t="s">
        <v>175</v>
      </c>
      <c r="D131" s="45" t="s">
        <v>175</v>
      </c>
      <c r="E131" s="45" t="s">
        <v>175</v>
      </c>
      <c r="F131" s="45">
        <f>IFERROR(IF(ISNUMBER(B131),B131,1)*SUM(C131)*12,0)</f>
        <v>0</v>
      </c>
      <c r="G131" s="46">
        <v>0</v>
      </c>
      <c r="H131" s="47" t="s">
        <v>176</v>
      </c>
      <c r="I131" s="98"/>
      <c r="J131" s="80"/>
      <c r="K131" s="80"/>
      <c r="L131" s="80"/>
      <c r="M131" s="80"/>
    </row>
    <row r="132" spans="1:13" x14ac:dyDescent="0.2">
      <c r="A132" s="56" t="s">
        <v>175</v>
      </c>
      <c r="B132" s="57" t="s">
        <v>175</v>
      </c>
      <c r="C132" s="52" t="s">
        <v>175</v>
      </c>
      <c r="D132" s="45" t="s">
        <v>175</v>
      </c>
      <c r="E132" s="45" t="s">
        <v>175</v>
      </c>
      <c r="F132" s="45">
        <f>IFERROR(IF(ISNUMBER(B132),B132,1)*SUM(C132)*12,0)</f>
        <v>0</v>
      </c>
      <c r="G132" s="46">
        <v>0</v>
      </c>
      <c r="H132" s="47" t="s">
        <v>176</v>
      </c>
      <c r="I132" s="28"/>
      <c r="J132" s="32"/>
      <c r="K132" s="32"/>
      <c r="L132" s="32"/>
      <c r="M132" s="32"/>
    </row>
    <row r="133" spans="1:13" x14ac:dyDescent="0.2">
      <c r="A133" s="56" t="s">
        <v>175</v>
      </c>
      <c r="B133" s="57" t="s">
        <v>175</v>
      </c>
      <c r="C133" s="52" t="s">
        <v>175</v>
      </c>
      <c r="D133" s="45" t="s">
        <v>175</v>
      </c>
      <c r="E133" s="45" t="s">
        <v>175</v>
      </c>
      <c r="F133" s="45">
        <f t="shared" ref="F133" si="42">IFERROR(IF(ISNUMBER(B133),B133,1)*SUM(C133)*12,0)</f>
        <v>0</v>
      </c>
      <c r="G133" s="46">
        <f t="shared" ref="G133" si="43">IFERROR(F133*TCOBasis+SUM(D133:E133),0)</f>
        <v>0</v>
      </c>
      <c r="H133" s="47" t="s">
        <v>176</v>
      </c>
      <c r="I133" s="28"/>
      <c r="J133" s="31"/>
      <c r="K133" s="32"/>
      <c r="L133" s="32"/>
      <c r="M133" s="32"/>
    </row>
    <row r="134" spans="1:13" x14ac:dyDescent="0.2">
      <c r="A134" s="56" t="s">
        <v>175</v>
      </c>
      <c r="B134" s="57" t="s">
        <v>175</v>
      </c>
      <c r="C134" s="52" t="s">
        <v>175</v>
      </c>
      <c r="D134" s="45" t="s">
        <v>175</v>
      </c>
      <c r="E134" s="45" t="s">
        <v>175</v>
      </c>
      <c r="F134" s="45">
        <f t="shared" si="38"/>
        <v>0</v>
      </c>
      <c r="G134" s="46">
        <f t="shared" si="37"/>
        <v>0</v>
      </c>
      <c r="H134" s="47" t="s">
        <v>176</v>
      </c>
      <c r="I134" s="28"/>
      <c r="J134" s="31"/>
      <c r="K134" s="32"/>
      <c r="L134" s="32"/>
      <c r="M134" s="32"/>
    </row>
    <row r="135" spans="1:13" s="100" customFormat="1" x14ac:dyDescent="0.2">
      <c r="A135" s="56" t="s">
        <v>175</v>
      </c>
      <c r="B135" s="57" t="s">
        <v>175</v>
      </c>
      <c r="C135" s="52" t="s">
        <v>175</v>
      </c>
      <c r="D135" s="45" t="s">
        <v>175</v>
      </c>
      <c r="E135" s="45" t="s">
        <v>175</v>
      </c>
      <c r="F135" s="45">
        <f t="shared" si="38"/>
        <v>0</v>
      </c>
      <c r="G135" s="46">
        <f t="shared" si="37"/>
        <v>0</v>
      </c>
      <c r="H135" s="47" t="s">
        <v>176</v>
      </c>
      <c r="I135" s="98"/>
      <c r="J135" s="99"/>
      <c r="K135" s="80"/>
      <c r="L135" s="80"/>
      <c r="M135" s="80"/>
    </row>
    <row r="136" spans="1:13" s="100" customFormat="1" x14ac:dyDescent="0.2">
      <c r="A136" s="56" t="s">
        <v>175</v>
      </c>
      <c r="B136" s="57" t="s">
        <v>175</v>
      </c>
      <c r="C136" s="52" t="s">
        <v>175</v>
      </c>
      <c r="D136" s="45" t="s">
        <v>175</v>
      </c>
      <c r="E136" s="45" t="s">
        <v>175</v>
      </c>
      <c r="F136" s="45">
        <f t="shared" si="38"/>
        <v>0</v>
      </c>
      <c r="G136" s="46">
        <f t="shared" si="37"/>
        <v>0</v>
      </c>
      <c r="H136" s="47" t="s">
        <v>176</v>
      </c>
      <c r="I136" s="98"/>
      <c r="J136" s="99"/>
      <c r="K136" s="80"/>
      <c r="L136" s="80"/>
      <c r="M136" s="80"/>
    </row>
    <row r="137" spans="1:13" s="100" customFormat="1" x14ac:dyDescent="0.2">
      <c r="A137" s="56" t="s">
        <v>175</v>
      </c>
      <c r="B137" s="57" t="s">
        <v>175</v>
      </c>
      <c r="C137" s="52" t="s">
        <v>175</v>
      </c>
      <c r="D137" s="45" t="s">
        <v>175</v>
      </c>
      <c r="E137" s="45" t="s">
        <v>175</v>
      </c>
      <c r="F137" s="45">
        <f t="shared" si="38"/>
        <v>0</v>
      </c>
      <c r="G137" s="46">
        <f t="shared" si="37"/>
        <v>0</v>
      </c>
      <c r="H137" s="47" t="s">
        <v>176</v>
      </c>
      <c r="I137" s="98"/>
      <c r="J137" s="80"/>
      <c r="K137" s="80"/>
      <c r="L137" s="80"/>
      <c r="M137" s="80"/>
    </row>
    <row r="138" spans="1:13" s="100" customFormat="1" x14ac:dyDescent="0.2">
      <c r="A138" s="56" t="s">
        <v>175</v>
      </c>
      <c r="B138" s="57" t="s">
        <v>175</v>
      </c>
      <c r="C138" s="52" t="s">
        <v>175</v>
      </c>
      <c r="D138" s="45" t="s">
        <v>175</v>
      </c>
      <c r="E138" s="45" t="s">
        <v>175</v>
      </c>
      <c r="F138" s="45">
        <f t="shared" si="38"/>
        <v>0</v>
      </c>
      <c r="G138" s="46">
        <f t="shared" si="37"/>
        <v>0</v>
      </c>
      <c r="H138" s="47" t="s">
        <v>176</v>
      </c>
      <c r="I138" s="98"/>
      <c r="J138" s="80"/>
      <c r="K138" s="80"/>
      <c r="L138" s="80"/>
      <c r="M138" s="80"/>
    </row>
    <row r="139" spans="1:13" x14ac:dyDescent="0.2">
      <c r="A139" s="64" t="s">
        <v>274</v>
      </c>
      <c r="B139" s="44" t="s">
        <v>275</v>
      </c>
      <c r="C139" s="52" t="s">
        <v>175</v>
      </c>
      <c r="D139" s="45" t="s">
        <v>175</v>
      </c>
      <c r="E139" s="45" t="s">
        <v>175</v>
      </c>
      <c r="F139" s="45">
        <f t="shared" si="38"/>
        <v>0</v>
      </c>
      <c r="G139" s="46">
        <f t="shared" si="37"/>
        <v>0</v>
      </c>
      <c r="H139" s="47" t="s">
        <v>176</v>
      </c>
      <c r="I139" s="28"/>
      <c r="J139" s="32"/>
      <c r="K139" s="32"/>
      <c r="L139" s="32"/>
      <c r="M139" s="32"/>
    </row>
    <row r="140" spans="1:13" s="100" customFormat="1" x14ac:dyDescent="0.2">
      <c r="A140" s="236" t="s">
        <v>276</v>
      </c>
      <c r="B140" s="237"/>
      <c r="C140" s="237"/>
      <c r="D140" s="238"/>
      <c r="E140" s="238"/>
      <c r="F140" s="238" t="s">
        <v>175</v>
      </c>
      <c r="G140" s="101" t="s">
        <v>175</v>
      </c>
      <c r="H140" s="47" t="s">
        <v>277</v>
      </c>
      <c r="I140" s="98"/>
      <c r="J140" s="80"/>
      <c r="K140" s="80"/>
      <c r="L140" s="80"/>
      <c r="M140" s="80"/>
    </row>
    <row r="141" spans="1:13" s="100" customFormat="1" x14ac:dyDescent="0.2">
      <c r="A141" s="236" t="s">
        <v>278</v>
      </c>
      <c r="B141" s="237"/>
      <c r="C141" s="237"/>
      <c r="D141" s="238"/>
      <c r="E141" s="238"/>
      <c r="F141" s="238" t="s">
        <v>175</v>
      </c>
      <c r="G141" s="101" t="s">
        <v>175</v>
      </c>
      <c r="H141" s="47" t="s">
        <v>277</v>
      </c>
      <c r="I141" s="98"/>
      <c r="J141" s="80"/>
      <c r="K141" s="80"/>
      <c r="L141" s="80"/>
      <c r="M141" s="80"/>
    </row>
    <row r="142" spans="1:13" x14ac:dyDescent="0.2">
      <c r="A142" s="236" t="s">
        <v>279</v>
      </c>
      <c r="B142" s="237"/>
      <c r="C142" s="237"/>
      <c r="D142" s="238"/>
      <c r="E142" s="238"/>
      <c r="F142" s="238" t="s">
        <v>175</v>
      </c>
      <c r="G142" s="101" t="s">
        <v>175</v>
      </c>
      <c r="H142" s="47" t="s">
        <v>277</v>
      </c>
      <c r="I142" s="28"/>
      <c r="J142" s="32"/>
      <c r="K142" s="32"/>
      <c r="L142" s="32"/>
      <c r="M142" s="32"/>
    </row>
    <row r="143" spans="1:13" x14ac:dyDescent="0.2">
      <c r="A143" s="236" t="s">
        <v>280</v>
      </c>
      <c r="B143" s="237"/>
      <c r="C143" s="237"/>
      <c r="D143" s="238"/>
      <c r="E143" s="238"/>
      <c r="F143" s="238" t="s">
        <v>175</v>
      </c>
      <c r="G143" s="101" t="s">
        <v>175</v>
      </c>
      <c r="H143" s="47" t="s">
        <v>277</v>
      </c>
      <c r="I143" s="28"/>
      <c r="J143" s="32"/>
      <c r="K143" s="49"/>
      <c r="L143" s="72"/>
      <c r="M143" s="32"/>
    </row>
    <row r="144" spans="1:13" x14ac:dyDescent="0.2">
      <c r="A144" s="56" t="s">
        <v>175</v>
      </c>
      <c r="B144" s="57" t="s">
        <v>175</v>
      </c>
      <c r="C144" s="52" t="s">
        <v>175</v>
      </c>
      <c r="D144" s="45" t="s">
        <v>175</v>
      </c>
      <c r="E144" s="45" t="s">
        <v>175</v>
      </c>
      <c r="F144" s="45">
        <f t="shared" ref="F144:F153" si="44">IFERROR(IF(ISNUMBER(B144),B144,1)*SUM(C144)*12,0)</f>
        <v>0</v>
      </c>
      <c r="G144" s="46">
        <f t="shared" ref="G144:G153" si="45">IFERROR(F144*TCOBasis+SUM(D144:E144),0)</f>
        <v>0</v>
      </c>
      <c r="H144" s="47" t="s">
        <v>176</v>
      </c>
      <c r="I144" s="28"/>
      <c r="J144" s="31"/>
      <c r="K144" s="32"/>
      <c r="L144" s="32"/>
      <c r="M144" s="32"/>
    </row>
    <row r="145" spans="1:13" x14ac:dyDescent="0.2">
      <c r="A145" s="56" t="s">
        <v>175</v>
      </c>
      <c r="B145" s="57" t="s">
        <v>175</v>
      </c>
      <c r="C145" s="52" t="s">
        <v>175</v>
      </c>
      <c r="D145" s="45" t="s">
        <v>175</v>
      </c>
      <c r="E145" s="45" t="s">
        <v>175</v>
      </c>
      <c r="F145" s="45">
        <f t="shared" si="44"/>
        <v>0</v>
      </c>
      <c r="G145" s="46">
        <f t="shared" si="45"/>
        <v>0</v>
      </c>
      <c r="H145" s="47" t="s">
        <v>176</v>
      </c>
      <c r="I145" s="28"/>
      <c r="J145" s="31"/>
      <c r="K145" s="32"/>
      <c r="L145" s="32"/>
      <c r="M145" s="32"/>
    </row>
    <row r="146" spans="1:13" x14ac:dyDescent="0.2">
      <c r="A146" s="56" t="s">
        <v>175</v>
      </c>
      <c r="B146" s="57" t="s">
        <v>175</v>
      </c>
      <c r="C146" s="52" t="s">
        <v>175</v>
      </c>
      <c r="D146" s="45" t="s">
        <v>175</v>
      </c>
      <c r="E146" s="45" t="s">
        <v>175</v>
      </c>
      <c r="F146" s="45">
        <f t="shared" si="44"/>
        <v>0</v>
      </c>
      <c r="G146" s="46">
        <f t="shared" si="45"/>
        <v>0</v>
      </c>
      <c r="H146" s="47" t="s">
        <v>176</v>
      </c>
      <c r="I146" s="28"/>
      <c r="J146" s="31"/>
      <c r="K146" s="32"/>
      <c r="L146" s="32"/>
      <c r="M146" s="32"/>
    </row>
    <row r="147" spans="1:13" x14ac:dyDescent="0.2">
      <c r="A147" s="56" t="s">
        <v>175</v>
      </c>
      <c r="B147" s="57" t="s">
        <v>175</v>
      </c>
      <c r="C147" s="52" t="s">
        <v>175</v>
      </c>
      <c r="D147" s="45" t="s">
        <v>175</v>
      </c>
      <c r="E147" s="45" t="s">
        <v>175</v>
      </c>
      <c r="F147" s="45">
        <f t="shared" si="44"/>
        <v>0</v>
      </c>
      <c r="G147" s="46">
        <f t="shared" si="45"/>
        <v>0</v>
      </c>
      <c r="H147" s="47" t="s">
        <v>176</v>
      </c>
      <c r="I147" s="28"/>
      <c r="J147" s="31"/>
      <c r="K147" s="32"/>
      <c r="L147" s="32"/>
      <c r="M147" s="32"/>
    </row>
    <row r="148" spans="1:13" x14ac:dyDescent="0.2">
      <c r="A148" s="56" t="s">
        <v>175</v>
      </c>
      <c r="B148" s="57" t="s">
        <v>175</v>
      </c>
      <c r="C148" s="52" t="s">
        <v>175</v>
      </c>
      <c r="D148" s="45" t="s">
        <v>175</v>
      </c>
      <c r="E148" s="45" t="s">
        <v>175</v>
      </c>
      <c r="F148" s="45">
        <f t="shared" si="44"/>
        <v>0</v>
      </c>
      <c r="G148" s="46">
        <f t="shared" si="45"/>
        <v>0</v>
      </c>
      <c r="H148" s="47" t="s">
        <v>176</v>
      </c>
      <c r="I148" s="28"/>
      <c r="J148" s="31"/>
      <c r="K148" s="32"/>
      <c r="L148" s="32"/>
      <c r="M148" s="32"/>
    </row>
    <row r="149" spans="1:13" x14ac:dyDescent="0.2">
      <c r="A149" s="56" t="s">
        <v>175</v>
      </c>
      <c r="B149" s="57" t="s">
        <v>175</v>
      </c>
      <c r="C149" s="52" t="s">
        <v>175</v>
      </c>
      <c r="D149" s="45" t="s">
        <v>175</v>
      </c>
      <c r="E149" s="45" t="s">
        <v>175</v>
      </c>
      <c r="F149" s="45">
        <f t="shared" si="44"/>
        <v>0</v>
      </c>
      <c r="G149" s="46">
        <f t="shared" si="45"/>
        <v>0</v>
      </c>
      <c r="H149" s="47" t="s">
        <v>176</v>
      </c>
      <c r="I149" s="28"/>
      <c r="J149" s="31"/>
      <c r="K149" s="32"/>
      <c r="L149" s="32"/>
      <c r="M149" s="32"/>
    </row>
    <row r="150" spans="1:13" x14ac:dyDescent="0.2">
      <c r="A150" s="56" t="s">
        <v>175</v>
      </c>
      <c r="B150" s="57" t="s">
        <v>175</v>
      </c>
      <c r="C150" s="52" t="s">
        <v>175</v>
      </c>
      <c r="D150" s="45" t="s">
        <v>175</v>
      </c>
      <c r="E150" s="45" t="s">
        <v>175</v>
      </c>
      <c r="F150" s="45">
        <f t="shared" si="44"/>
        <v>0</v>
      </c>
      <c r="G150" s="46">
        <f t="shared" si="45"/>
        <v>0</v>
      </c>
      <c r="H150" s="47" t="s">
        <v>176</v>
      </c>
      <c r="I150" s="28"/>
      <c r="J150" s="31"/>
      <c r="K150" s="32"/>
      <c r="L150" s="32"/>
      <c r="M150" s="32"/>
    </row>
    <row r="151" spans="1:13" x14ac:dyDescent="0.2">
      <c r="A151" s="56" t="s">
        <v>175</v>
      </c>
      <c r="B151" s="57" t="s">
        <v>175</v>
      </c>
      <c r="C151" s="52" t="s">
        <v>175</v>
      </c>
      <c r="D151" s="45" t="s">
        <v>175</v>
      </c>
      <c r="E151" s="45" t="s">
        <v>175</v>
      </c>
      <c r="F151" s="45">
        <f t="shared" si="44"/>
        <v>0</v>
      </c>
      <c r="G151" s="46">
        <f t="shared" si="45"/>
        <v>0</v>
      </c>
      <c r="H151" s="47" t="s">
        <v>176</v>
      </c>
      <c r="I151" s="28"/>
      <c r="J151" s="31"/>
      <c r="K151" s="32"/>
      <c r="L151" s="32"/>
      <c r="M151" s="32"/>
    </row>
    <row r="152" spans="1:13" x14ac:dyDescent="0.2">
      <c r="A152" s="56" t="s">
        <v>175</v>
      </c>
      <c r="B152" s="57" t="s">
        <v>175</v>
      </c>
      <c r="C152" s="52" t="s">
        <v>175</v>
      </c>
      <c r="D152" s="45" t="s">
        <v>175</v>
      </c>
      <c r="E152" s="45" t="s">
        <v>175</v>
      </c>
      <c r="F152" s="45">
        <f t="shared" si="44"/>
        <v>0</v>
      </c>
      <c r="G152" s="46">
        <f t="shared" si="45"/>
        <v>0</v>
      </c>
      <c r="H152" s="47" t="s">
        <v>176</v>
      </c>
      <c r="I152" s="28"/>
      <c r="J152" s="31"/>
      <c r="K152" s="32"/>
      <c r="L152" s="32"/>
      <c r="M152" s="32"/>
    </row>
    <row r="153" spans="1:13" x14ac:dyDescent="0.2">
      <c r="A153" s="102" t="s">
        <v>175</v>
      </c>
      <c r="B153" s="103" t="s">
        <v>175</v>
      </c>
      <c r="C153" s="52" t="s">
        <v>175</v>
      </c>
      <c r="D153" s="45" t="s">
        <v>175</v>
      </c>
      <c r="E153" s="45" t="s">
        <v>175</v>
      </c>
      <c r="F153" s="45">
        <f t="shared" si="44"/>
        <v>0</v>
      </c>
      <c r="G153" s="46">
        <f t="shared" si="45"/>
        <v>0</v>
      </c>
      <c r="H153" s="104" t="s">
        <v>176</v>
      </c>
      <c r="I153" s="28"/>
      <c r="J153" s="31"/>
      <c r="K153" s="32"/>
      <c r="L153" s="32"/>
      <c r="M153" s="32"/>
    </row>
    <row r="154" spans="1:13" x14ac:dyDescent="0.2">
      <c r="A154" s="65"/>
      <c r="B154" s="105"/>
      <c r="C154" s="106"/>
      <c r="D154" s="106"/>
      <c r="E154" s="106"/>
      <c r="F154" s="106"/>
      <c r="G154" s="107"/>
      <c r="H154" s="107"/>
      <c r="I154" s="28"/>
      <c r="J154" s="107"/>
      <c r="K154" s="107"/>
      <c r="L154" s="108"/>
      <c r="M154" s="32"/>
    </row>
    <row r="155" spans="1:13" x14ac:dyDescent="0.2">
      <c r="A155" s="65"/>
      <c r="B155" s="105"/>
      <c r="C155" s="109"/>
      <c r="D155" s="109"/>
      <c r="E155" s="109"/>
      <c r="F155" s="109"/>
      <c r="G155" s="107"/>
      <c r="H155" s="107"/>
      <c r="I155" s="28"/>
      <c r="J155" s="107"/>
      <c r="K155" s="107"/>
      <c r="L155" s="108"/>
      <c r="M155" s="32"/>
    </row>
    <row r="156" spans="1:13" x14ac:dyDescent="0.2">
      <c r="A156" s="65"/>
      <c r="B156" s="105"/>
      <c r="C156" s="109"/>
      <c r="D156" s="109"/>
      <c r="E156" s="109"/>
      <c r="F156" s="109"/>
      <c r="G156" s="107"/>
      <c r="H156" s="107"/>
      <c r="I156" s="28"/>
      <c r="J156" s="107"/>
      <c r="K156" s="107"/>
      <c r="L156" s="108"/>
      <c r="M156" s="32"/>
    </row>
    <row r="157" spans="1:13" x14ac:dyDescent="0.2">
      <c r="A157" s="65"/>
      <c r="B157" s="105"/>
      <c r="C157" s="109"/>
      <c r="D157" s="109"/>
      <c r="E157" s="109"/>
      <c r="F157" s="109"/>
      <c r="G157" s="107"/>
      <c r="H157" s="107"/>
      <c r="I157" s="28"/>
      <c r="J157" s="107"/>
      <c r="K157" s="107"/>
      <c r="L157" s="108"/>
      <c r="M157" s="32"/>
    </row>
    <row r="158" spans="1:13" x14ac:dyDescent="0.2">
      <c r="A158" s="65"/>
      <c r="B158" s="105"/>
      <c r="C158" s="109"/>
      <c r="D158" s="109"/>
      <c r="E158" s="109"/>
      <c r="F158" s="109"/>
      <c r="G158" s="107"/>
      <c r="H158" s="107"/>
      <c r="I158" s="28"/>
      <c r="J158" s="107"/>
      <c r="K158" s="107"/>
      <c r="L158" s="108"/>
      <c r="M158" s="32"/>
    </row>
    <row r="159" spans="1:13" x14ac:dyDescent="0.2">
      <c r="A159" s="65"/>
      <c r="B159" s="105"/>
      <c r="C159" s="109"/>
      <c r="D159" s="109"/>
      <c r="E159" s="109"/>
      <c r="F159" s="109"/>
      <c r="G159" s="107"/>
      <c r="H159" s="107"/>
      <c r="I159" s="28"/>
      <c r="J159" s="107"/>
      <c r="K159" s="107"/>
      <c r="L159" s="108"/>
      <c r="M159" s="32"/>
    </row>
    <row r="160" spans="1:13" x14ac:dyDescent="0.2">
      <c r="A160" s="65"/>
      <c r="B160" s="105"/>
      <c r="C160" s="109"/>
      <c r="D160" s="109"/>
      <c r="E160" s="109"/>
      <c r="F160" s="109"/>
      <c r="G160" s="107"/>
      <c r="H160" s="107"/>
      <c r="I160" s="28"/>
      <c r="J160" s="107"/>
      <c r="K160" s="107"/>
      <c r="L160" s="108"/>
      <c r="M160" s="32"/>
    </row>
    <row r="161" spans="1:13" x14ac:dyDescent="0.2">
      <c r="A161" s="65"/>
      <c r="B161" s="105"/>
      <c r="C161" s="109"/>
      <c r="D161" s="109"/>
      <c r="E161" s="109"/>
      <c r="F161" s="109"/>
      <c r="G161" s="107"/>
      <c r="H161" s="107"/>
      <c r="I161" s="28"/>
      <c r="J161" s="107"/>
      <c r="K161" s="107"/>
      <c r="L161" s="108"/>
      <c r="M161" s="32"/>
    </row>
    <row r="162" spans="1:13" x14ac:dyDescent="0.2">
      <c r="A162" s="65"/>
      <c r="B162" s="105"/>
      <c r="C162" s="109"/>
      <c r="D162" s="109"/>
      <c r="E162" s="109"/>
      <c r="F162" s="109"/>
      <c r="G162" s="107"/>
      <c r="H162" s="107"/>
      <c r="I162" s="28"/>
      <c r="J162" s="107"/>
      <c r="K162" s="107"/>
      <c r="L162" s="108"/>
      <c r="M162" s="32"/>
    </row>
    <row r="163" spans="1:13" x14ac:dyDescent="0.2">
      <c r="A163" s="65"/>
      <c r="B163" s="105"/>
      <c r="C163" s="109"/>
      <c r="D163" s="109"/>
      <c r="E163" s="109"/>
      <c r="F163" s="109"/>
      <c r="G163" s="107"/>
      <c r="H163" s="107"/>
      <c r="I163" s="28"/>
      <c r="J163" s="107"/>
      <c r="K163" s="107"/>
      <c r="L163" s="108"/>
      <c r="M163" s="32"/>
    </row>
    <row r="164" spans="1:13" x14ac:dyDescent="0.2">
      <c r="A164" s="65"/>
      <c r="B164" s="105"/>
      <c r="C164" s="109"/>
      <c r="D164" s="109"/>
      <c r="E164" s="109"/>
      <c r="F164" s="109"/>
      <c r="G164" s="107"/>
      <c r="H164" s="107"/>
      <c r="I164" s="28"/>
      <c r="J164" s="107"/>
      <c r="K164" s="107"/>
      <c r="L164" s="108"/>
      <c r="M164" s="32"/>
    </row>
    <row r="165" spans="1:13" x14ac:dyDescent="0.2">
      <c r="A165" s="65"/>
      <c r="B165" s="105"/>
      <c r="C165" s="109"/>
      <c r="D165" s="109"/>
      <c r="E165" s="109"/>
      <c r="F165" s="109"/>
      <c r="G165" s="107"/>
      <c r="H165" s="107"/>
      <c r="I165" s="28"/>
      <c r="J165" s="107"/>
      <c r="K165" s="107"/>
      <c r="L165" s="108"/>
      <c r="M165" s="32"/>
    </row>
    <row r="166" spans="1:13" x14ac:dyDescent="0.2">
      <c r="A166" s="65"/>
      <c r="B166" s="105"/>
      <c r="C166" s="109"/>
      <c r="D166" s="109"/>
      <c r="E166" s="109"/>
      <c r="F166" s="109"/>
      <c r="G166" s="107"/>
      <c r="H166" s="107"/>
      <c r="I166" s="28"/>
      <c r="J166" s="107"/>
      <c r="K166" s="107"/>
      <c r="L166" s="108"/>
      <c r="M166" s="32"/>
    </row>
    <row r="167" spans="1:13" x14ac:dyDescent="0.2">
      <c r="A167" s="65"/>
      <c r="B167" s="105"/>
      <c r="C167" s="109"/>
      <c r="D167" s="109"/>
      <c r="E167" s="109"/>
      <c r="F167" s="109"/>
      <c r="G167" s="107"/>
      <c r="H167" s="107"/>
      <c r="I167" s="28"/>
      <c r="J167" s="107"/>
      <c r="K167" s="107"/>
      <c r="L167" s="108"/>
      <c r="M167" s="32"/>
    </row>
    <row r="168" spans="1:13" x14ac:dyDescent="0.2">
      <c r="A168" s="65"/>
      <c r="B168" s="105"/>
      <c r="C168" s="109"/>
      <c r="D168" s="109"/>
      <c r="E168" s="109"/>
      <c r="F168" s="109"/>
      <c r="G168" s="107"/>
      <c r="H168" s="107"/>
      <c r="I168" s="28"/>
      <c r="J168" s="107"/>
      <c r="K168" s="107"/>
      <c r="L168" s="108"/>
      <c r="M168" s="32"/>
    </row>
    <row r="169" spans="1:13" x14ac:dyDescent="0.2">
      <c r="A169" s="65"/>
      <c r="B169" s="105"/>
      <c r="C169" s="109"/>
      <c r="D169" s="109"/>
      <c r="E169" s="109"/>
      <c r="F169" s="109"/>
      <c r="G169" s="107"/>
      <c r="H169" s="107"/>
      <c r="I169" s="28"/>
      <c r="J169" s="107"/>
      <c r="K169" s="107"/>
      <c r="L169" s="108"/>
      <c r="M169" s="32"/>
    </row>
    <row r="170" spans="1:13" x14ac:dyDescent="0.2">
      <c r="A170" s="65"/>
      <c r="B170" s="105"/>
      <c r="C170" s="109"/>
      <c r="D170" s="109"/>
      <c r="E170" s="109"/>
      <c r="F170" s="109"/>
      <c r="G170" s="107"/>
      <c r="H170" s="107"/>
      <c r="I170" s="28"/>
      <c r="J170" s="107"/>
      <c r="K170" s="107"/>
      <c r="L170" s="108"/>
      <c r="M170" s="32"/>
    </row>
    <row r="171" spans="1:13" x14ac:dyDescent="0.2">
      <c r="A171" s="65"/>
      <c r="B171" s="105"/>
      <c r="C171" s="109"/>
      <c r="D171" s="109"/>
      <c r="E171" s="109"/>
      <c r="F171" s="109"/>
      <c r="G171" s="107"/>
      <c r="H171" s="107"/>
      <c r="I171" s="28"/>
      <c r="J171" s="107"/>
      <c r="K171" s="107"/>
      <c r="L171" s="108"/>
      <c r="M171" s="32"/>
    </row>
    <row r="172" spans="1:13" x14ac:dyDescent="0.2">
      <c r="A172" s="65"/>
      <c r="B172" s="105"/>
      <c r="C172" s="109"/>
      <c r="D172" s="109"/>
      <c r="E172" s="109"/>
      <c r="F172" s="109"/>
      <c r="G172" s="107"/>
      <c r="H172" s="107"/>
      <c r="I172" s="28"/>
      <c r="J172" s="107"/>
      <c r="K172" s="107"/>
      <c r="L172" s="108"/>
      <c r="M172" s="32"/>
    </row>
    <row r="173" spans="1:13" x14ac:dyDescent="0.2">
      <c r="A173" s="65"/>
      <c r="B173" s="105"/>
      <c r="C173" s="109"/>
      <c r="D173" s="109"/>
      <c r="E173" s="109"/>
      <c r="F173" s="109"/>
      <c r="G173" s="107"/>
      <c r="H173" s="107"/>
      <c r="I173" s="28"/>
      <c r="J173" s="107"/>
      <c r="K173" s="107"/>
      <c r="L173" s="108"/>
      <c r="M173" s="32"/>
    </row>
    <row r="174" spans="1:13" x14ac:dyDescent="0.2">
      <c r="A174" s="65"/>
      <c r="B174" s="105"/>
      <c r="C174" s="109"/>
      <c r="D174" s="109"/>
      <c r="E174" s="109"/>
      <c r="F174" s="109"/>
      <c r="G174" s="107"/>
      <c r="H174" s="107"/>
      <c r="I174" s="28"/>
      <c r="J174" s="107"/>
      <c r="K174" s="107"/>
      <c r="L174" s="108"/>
      <c r="M174" s="32"/>
    </row>
    <row r="175" spans="1:13" x14ac:dyDescent="0.2">
      <c r="A175" s="65"/>
      <c r="B175" s="105"/>
      <c r="C175" s="109"/>
      <c r="D175" s="109"/>
      <c r="E175" s="109"/>
      <c r="F175" s="109"/>
      <c r="G175" s="107"/>
      <c r="H175" s="107"/>
      <c r="I175" s="28"/>
      <c r="J175" s="107"/>
      <c r="K175" s="107"/>
      <c r="L175" s="108"/>
      <c r="M175" s="32"/>
    </row>
    <row r="176" spans="1:13" x14ac:dyDescent="0.2">
      <c r="A176" s="65"/>
      <c r="B176" s="105"/>
      <c r="C176" s="109"/>
      <c r="D176" s="109"/>
      <c r="E176" s="109"/>
      <c r="F176" s="109"/>
      <c r="G176" s="107"/>
      <c r="H176" s="107"/>
      <c r="I176" s="28"/>
      <c r="J176" s="107"/>
      <c r="K176" s="107"/>
      <c r="L176" s="108"/>
      <c r="M176" s="32"/>
    </row>
    <row r="177" spans="1:13" x14ac:dyDescent="0.2">
      <c r="A177" s="65"/>
      <c r="B177" s="105"/>
      <c r="C177" s="109"/>
      <c r="D177" s="109"/>
      <c r="E177" s="109"/>
      <c r="F177" s="109"/>
      <c r="G177" s="107"/>
      <c r="H177" s="107"/>
      <c r="I177" s="28"/>
      <c r="J177" s="107"/>
      <c r="K177" s="107"/>
      <c r="L177" s="108"/>
      <c r="M177" s="32"/>
    </row>
    <row r="178" spans="1:13" x14ac:dyDescent="0.2">
      <c r="A178" s="65"/>
      <c r="B178" s="105"/>
      <c r="C178" s="109"/>
      <c r="D178" s="109"/>
      <c r="E178" s="109"/>
      <c r="F178" s="109"/>
      <c r="G178" s="107"/>
      <c r="H178" s="107"/>
      <c r="I178" s="28"/>
      <c r="J178" s="107"/>
      <c r="K178" s="107"/>
      <c r="L178" s="108"/>
      <c r="M178" s="32"/>
    </row>
    <row r="179" spans="1:13" x14ac:dyDescent="0.2">
      <c r="A179" s="65"/>
      <c r="B179" s="105"/>
      <c r="C179" s="109"/>
      <c r="D179" s="109"/>
      <c r="E179" s="109"/>
      <c r="F179" s="109"/>
      <c r="G179" s="107"/>
      <c r="H179" s="107"/>
      <c r="I179" s="28"/>
      <c r="J179" s="107"/>
      <c r="K179" s="107"/>
      <c r="L179" s="108"/>
      <c r="M179" s="32"/>
    </row>
    <row r="180" spans="1:13" x14ac:dyDescent="0.2">
      <c r="A180" s="65"/>
      <c r="B180" s="105"/>
      <c r="C180" s="109"/>
      <c r="D180" s="109"/>
      <c r="E180" s="109"/>
      <c r="F180" s="109"/>
      <c r="G180" s="107"/>
      <c r="H180" s="107"/>
      <c r="I180" s="28"/>
      <c r="J180" s="107"/>
      <c r="K180" s="107"/>
      <c r="L180" s="108"/>
      <c r="M180" s="32"/>
    </row>
    <row r="181" spans="1:13" x14ac:dyDescent="0.2">
      <c r="A181" s="65"/>
      <c r="B181" s="105"/>
      <c r="C181" s="109"/>
      <c r="D181" s="109"/>
      <c r="E181" s="109"/>
      <c r="F181" s="109"/>
      <c r="G181" s="107"/>
      <c r="H181" s="107"/>
      <c r="I181" s="28"/>
      <c r="J181" s="107"/>
      <c r="K181" s="107"/>
      <c r="L181" s="108"/>
      <c r="M181" s="32"/>
    </row>
    <row r="182" spans="1:13" x14ac:dyDescent="0.2">
      <c r="A182" s="65"/>
      <c r="B182" s="105"/>
      <c r="C182" s="109"/>
      <c r="D182" s="109"/>
      <c r="E182" s="109"/>
      <c r="F182" s="109"/>
      <c r="G182" s="107"/>
      <c r="H182" s="107"/>
      <c r="I182" s="28"/>
      <c r="J182" s="107"/>
      <c r="K182" s="107"/>
      <c r="L182" s="108"/>
      <c r="M182" s="32"/>
    </row>
    <row r="183" spans="1:13" x14ac:dyDescent="0.2">
      <c r="A183" s="65"/>
      <c r="B183" s="105"/>
      <c r="C183" s="109"/>
      <c r="D183" s="109"/>
      <c r="E183" s="109"/>
      <c r="F183" s="109"/>
      <c r="G183" s="107"/>
      <c r="H183" s="107"/>
      <c r="I183" s="28"/>
      <c r="J183" s="107"/>
      <c r="K183" s="107"/>
      <c r="L183" s="108"/>
      <c r="M183" s="32"/>
    </row>
    <row r="184" spans="1:13" x14ac:dyDescent="0.2">
      <c r="A184" s="65"/>
      <c r="B184" s="105"/>
      <c r="C184" s="109"/>
      <c r="D184" s="109"/>
      <c r="E184" s="109"/>
      <c r="F184" s="109"/>
      <c r="G184" s="107"/>
      <c r="H184" s="107"/>
      <c r="I184" s="28"/>
      <c r="J184" s="107"/>
      <c r="K184" s="107"/>
      <c r="L184" s="108"/>
      <c r="M184" s="32"/>
    </row>
    <row r="185" spans="1:13" x14ac:dyDescent="0.2">
      <c r="A185" s="65"/>
      <c r="B185" s="105"/>
      <c r="C185" s="109"/>
      <c r="D185" s="109"/>
      <c r="E185" s="109"/>
      <c r="F185" s="109"/>
      <c r="G185" s="107"/>
      <c r="H185" s="107"/>
      <c r="I185" s="28"/>
      <c r="J185" s="107"/>
      <c r="K185" s="107"/>
      <c r="L185" s="108"/>
      <c r="M185" s="32"/>
    </row>
    <row r="186" spans="1:13" x14ac:dyDescent="0.2">
      <c r="A186" s="65"/>
      <c r="B186" s="105"/>
      <c r="C186" s="109"/>
      <c r="D186" s="109"/>
      <c r="E186" s="109"/>
      <c r="F186" s="109"/>
      <c r="G186" s="107"/>
      <c r="H186" s="107"/>
      <c r="I186" s="28"/>
      <c r="J186" s="107"/>
      <c r="K186" s="107"/>
      <c r="L186" s="108"/>
      <c r="M186" s="32"/>
    </row>
    <row r="187" spans="1:13" x14ac:dyDescent="0.2">
      <c r="A187" s="65"/>
      <c r="B187" s="105"/>
      <c r="C187" s="109"/>
      <c r="D187" s="109"/>
      <c r="E187" s="109"/>
      <c r="F187" s="109"/>
      <c r="G187" s="107"/>
      <c r="H187" s="107"/>
      <c r="I187" s="28"/>
      <c r="J187" s="107"/>
      <c r="K187" s="107"/>
      <c r="L187" s="108"/>
      <c r="M187" s="32"/>
    </row>
    <row r="188" spans="1:13" x14ac:dyDescent="0.2">
      <c r="A188" s="65"/>
      <c r="B188" s="105"/>
      <c r="C188" s="109"/>
      <c r="D188" s="109"/>
      <c r="E188" s="109"/>
      <c r="F188" s="109"/>
      <c r="G188" s="107"/>
      <c r="H188" s="107"/>
      <c r="I188" s="28"/>
      <c r="J188" s="107"/>
      <c r="K188" s="107"/>
      <c r="L188" s="108"/>
      <c r="M188" s="32"/>
    </row>
    <row r="189" spans="1:13" x14ac:dyDescent="0.2">
      <c r="A189" s="65"/>
      <c r="B189" s="105"/>
      <c r="C189" s="109"/>
      <c r="D189" s="109"/>
      <c r="E189" s="109"/>
      <c r="F189" s="109"/>
      <c r="G189" s="107"/>
      <c r="H189" s="107"/>
      <c r="I189" s="28"/>
      <c r="J189" s="107"/>
      <c r="K189" s="107"/>
      <c r="L189" s="108"/>
      <c r="M189" s="32"/>
    </row>
    <row r="190" spans="1:13" x14ac:dyDescent="0.2">
      <c r="A190" s="65"/>
      <c r="B190" s="105"/>
      <c r="C190" s="109"/>
      <c r="D190" s="109"/>
      <c r="E190" s="109"/>
      <c r="F190" s="109"/>
      <c r="G190" s="107"/>
      <c r="H190" s="107"/>
      <c r="I190" s="28"/>
      <c r="J190" s="107"/>
      <c r="K190" s="107"/>
      <c r="L190" s="108"/>
      <c r="M190" s="32"/>
    </row>
    <row r="191" spans="1:13" x14ac:dyDescent="0.2">
      <c r="A191" s="65"/>
      <c r="B191" s="105"/>
      <c r="C191" s="109"/>
      <c r="D191" s="109"/>
      <c r="E191" s="109"/>
      <c r="F191" s="109"/>
      <c r="G191" s="107"/>
      <c r="H191" s="107"/>
      <c r="I191" s="28"/>
      <c r="J191" s="107"/>
      <c r="K191" s="107"/>
      <c r="L191" s="108"/>
      <c r="M191" s="32"/>
    </row>
    <row r="192" spans="1:13" x14ac:dyDescent="0.2">
      <c r="A192" s="65"/>
      <c r="B192" s="105"/>
      <c r="C192" s="109"/>
      <c r="D192" s="109"/>
      <c r="E192" s="109"/>
      <c r="F192" s="109"/>
      <c r="G192" s="107"/>
      <c r="H192" s="107"/>
      <c r="I192" s="28"/>
      <c r="J192" s="107"/>
      <c r="K192" s="107"/>
      <c r="L192" s="108"/>
      <c r="M192" s="32"/>
    </row>
    <row r="193" spans="1:13" x14ac:dyDescent="0.2">
      <c r="A193" s="65"/>
      <c r="B193" s="105"/>
      <c r="C193" s="109"/>
      <c r="D193" s="109"/>
      <c r="E193" s="109"/>
      <c r="F193" s="109"/>
      <c r="G193" s="107"/>
      <c r="H193" s="107"/>
      <c r="I193" s="28"/>
      <c r="J193" s="107"/>
      <c r="K193" s="107"/>
      <c r="L193" s="108"/>
      <c r="M193" s="32"/>
    </row>
    <row r="194" spans="1:13" x14ac:dyDescent="0.2">
      <c r="A194" s="65"/>
      <c r="B194" s="105"/>
      <c r="C194" s="109"/>
      <c r="D194" s="109"/>
      <c r="E194" s="109"/>
      <c r="F194" s="109"/>
      <c r="G194" s="107"/>
      <c r="H194" s="107"/>
      <c r="I194" s="28"/>
      <c r="J194" s="107"/>
      <c r="K194" s="107"/>
      <c r="L194" s="108"/>
      <c r="M194" s="32"/>
    </row>
    <row r="195" spans="1:13" x14ac:dyDescent="0.2">
      <c r="A195" s="65"/>
      <c r="B195" s="105"/>
      <c r="C195" s="109"/>
      <c r="D195" s="109"/>
      <c r="E195" s="109"/>
      <c r="F195" s="109"/>
      <c r="G195" s="107"/>
      <c r="H195" s="107"/>
      <c r="I195" s="28"/>
      <c r="J195" s="107"/>
      <c r="K195" s="107"/>
      <c r="L195" s="108"/>
      <c r="M195" s="32"/>
    </row>
    <row r="196" spans="1:13" x14ac:dyDescent="0.2">
      <c r="A196" s="65"/>
      <c r="B196" s="105"/>
      <c r="C196" s="109"/>
      <c r="D196" s="109"/>
      <c r="E196" s="109"/>
      <c r="F196" s="109"/>
      <c r="G196" s="107"/>
      <c r="H196" s="107"/>
      <c r="I196" s="28"/>
      <c r="J196" s="107"/>
      <c r="K196" s="107"/>
      <c r="L196" s="108"/>
      <c r="M196" s="32"/>
    </row>
    <row r="197" spans="1:13" x14ac:dyDescent="0.2">
      <c r="A197" s="65"/>
      <c r="B197" s="105"/>
      <c r="C197" s="109"/>
      <c r="D197" s="109"/>
      <c r="E197" s="109"/>
      <c r="F197" s="109"/>
      <c r="G197" s="107"/>
      <c r="H197" s="107"/>
      <c r="I197" s="28"/>
      <c r="J197" s="107"/>
      <c r="K197" s="107"/>
      <c r="L197" s="108"/>
      <c r="M197" s="32"/>
    </row>
    <row r="198" spans="1:13" x14ac:dyDescent="0.2">
      <c r="A198" s="65"/>
      <c r="B198" s="105"/>
      <c r="C198" s="109"/>
      <c r="D198" s="109"/>
      <c r="E198" s="109"/>
      <c r="F198" s="109"/>
      <c r="G198" s="107"/>
      <c r="H198" s="107"/>
      <c r="I198" s="28"/>
      <c r="J198" s="107"/>
      <c r="K198" s="107"/>
      <c r="L198" s="108"/>
      <c r="M198" s="32"/>
    </row>
    <row r="199" spans="1:13" x14ac:dyDescent="0.2">
      <c r="A199" s="65"/>
      <c r="B199" s="105"/>
      <c r="C199" s="109"/>
      <c r="D199" s="109"/>
      <c r="E199" s="109"/>
      <c r="F199" s="109"/>
      <c r="G199" s="107"/>
      <c r="H199" s="107"/>
      <c r="I199" s="28"/>
      <c r="J199" s="107"/>
      <c r="K199" s="107"/>
      <c r="L199" s="108"/>
      <c r="M199" s="32"/>
    </row>
    <row r="200" spans="1:13" x14ac:dyDescent="0.2">
      <c r="A200" s="65"/>
      <c r="B200" s="105"/>
      <c r="C200" s="109"/>
      <c r="D200" s="109"/>
      <c r="E200" s="109"/>
      <c r="F200" s="109"/>
      <c r="G200" s="107"/>
      <c r="H200" s="107"/>
      <c r="I200" s="28"/>
      <c r="J200" s="107"/>
      <c r="K200" s="107"/>
      <c r="L200" s="108"/>
      <c r="M200" s="32"/>
    </row>
    <row r="201" spans="1:13" x14ac:dyDescent="0.2">
      <c r="A201" s="65"/>
      <c r="B201" s="105"/>
      <c r="C201" s="109"/>
      <c r="D201" s="109"/>
      <c r="E201" s="109"/>
      <c r="F201" s="109"/>
      <c r="G201" s="107"/>
      <c r="H201" s="107"/>
      <c r="I201" s="28"/>
      <c r="J201" s="107"/>
      <c r="K201" s="107"/>
      <c r="L201" s="108"/>
      <c r="M201" s="32"/>
    </row>
    <row r="202" spans="1:13" x14ac:dyDescent="0.2">
      <c r="A202" s="65"/>
      <c r="B202" s="105"/>
      <c r="C202" s="109"/>
      <c r="D202" s="109"/>
      <c r="E202" s="109"/>
      <c r="F202" s="109"/>
      <c r="G202" s="107"/>
      <c r="H202" s="107"/>
      <c r="I202" s="28"/>
      <c r="J202" s="107"/>
      <c r="K202" s="107"/>
      <c r="L202" s="108"/>
      <c r="M202" s="32"/>
    </row>
    <row r="203" spans="1:13" x14ac:dyDescent="0.2">
      <c r="A203" s="65"/>
      <c r="B203" s="105"/>
      <c r="C203" s="106"/>
      <c r="D203" s="106"/>
      <c r="E203" s="106"/>
      <c r="F203" s="106"/>
      <c r="G203" s="107"/>
      <c r="H203" s="107"/>
      <c r="I203" s="28"/>
      <c r="J203" s="107"/>
      <c r="K203" s="107"/>
      <c r="L203" s="108"/>
      <c r="M203" s="32"/>
    </row>
    <row r="204" spans="1:13" x14ac:dyDescent="0.2">
      <c r="A204" s="65"/>
      <c r="B204" s="105"/>
      <c r="C204" s="106"/>
      <c r="D204" s="106"/>
      <c r="E204" s="106"/>
      <c r="F204" s="106"/>
      <c r="G204" s="107"/>
      <c r="H204" s="107"/>
      <c r="I204" s="28"/>
      <c r="J204" s="107"/>
      <c r="K204" s="107"/>
      <c r="L204" s="108"/>
      <c r="M204" s="32"/>
    </row>
    <row r="205" spans="1:13" x14ac:dyDescent="0.2">
      <c r="A205" s="65"/>
      <c r="B205" s="105"/>
      <c r="C205" s="106"/>
      <c r="D205" s="106"/>
      <c r="E205" s="106"/>
      <c r="F205" s="106"/>
      <c r="G205" s="107"/>
      <c r="H205" s="107"/>
      <c r="I205" s="28"/>
      <c r="J205" s="107"/>
      <c r="K205" s="107"/>
      <c r="L205" s="108"/>
      <c r="M205" s="32"/>
    </row>
    <row r="206" spans="1:13" x14ac:dyDescent="0.2">
      <c r="A206" s="65"/>
      <c r="B206" s="105"/>
      <c r="C206" s="106"/>
      <c r="D206" s="106"/>
      <c r="E206" s="106"/>
      <c r="F206" s="106"/>
      <c r="G206" s="107"/>
      <c r="H206" s="107"/>
      <c r="I206" s="28"/>
      <c r="J206" s="107"/>
      <c r="K206" s="107"/>
      <c r="L206" s="108"/>
      <c r="M206" s="32"/>
    </row>
    <row r="207" spans="1:13" x14ac:dyDescent="0.2">
      <c r="A207" s="65"/>
      <c r="B207" s="105"/>
      <c r="C207" s="106"/>
      <c r="D207" s="106"/>
      <c r="E207" s="106"/>
      <c r="F207" s="106"/>
      <c r="G207" s="107"/>
      <c r="H207" s="107"/>
      <c r="I207" s="28"/>
      <c r="J207" s="107"/>
      <c r="K207" s="107"/>
      <c r="L207" s="108"/>
      <c r="M207" s="32"/>
    </row>
    <row r="208" spans="1:13" x14ac:dyDescent="0.2">
      <c r="A208" s="65"/>
      <c r="B208" s="105"/>
      <c r="C208" s="106"/>
      <c r="D208" s="106"/>
      <c r="E208" s="106"/>
      <c r="F208" s="106"/>
      <c r="G208" s="107"/>
      <c r="H208" s="107"/>
      <c r="I208" s="28"/>
      <c r="J208" s="107"/>
      <c r="K208" s="107"/>
      <c r="L208" s="108"/>
      <c r="M208" s="32"/>
    </row>
    <row r="209" spans="1:13" x14ac:dyDescent="0.2">
      <c r="A209" s="65"/>
      <c r="B209" s="105"/>
      <c r="C209" s="106"/>
      <c r="D209" s="106"/>
      <c r="E209" s="106"/>
      <c r="F209" s="106"/>
      <c r="G209" s="107"/>
      <c r="H209" s="107"/>
      <c r="I209" s="28"/>
      <c r="J209" s="107"/>
      <c r="K209" s="107"/>
      <c r="L209" s="108"/>
      <c r="M209" s="32"/>
    </row>
    <row r="210" spans="1:13" x14ac:dyDescent="0.2">
      <c r="A210" s="65"/>
      <c r="B210" s="105"/>
      <c r="C210" s="106"/>
      <c r="D210" s="106"/>
      <c r="E210" s="106"/>
      <c r="F210" s="106"/>
      <c r="G210" s="107"/>
      <c r="H210" s="107"/>
      <c r="I210" s="28"/>
      <c r="J210" s="107"/>
      <c r="K210" s="107"/>
      <c r="L210" s="108"/>
      <c r="M210" s="32"/>
    </row>
    <row r="211" spans="1:13" x14ac:dyDescent="0.2">
      <c r="A211" s="65"/>
      <c r="B211" s="105"/>
      <c r="C211" s="106"/>
      <c r="D211" s="106"/>
      <c r="E211" s="106"/>
      <c r="F211" s="106"/>
      <c r="G211" s="107"/>
      <c r="H211" s="107"/>
      <c r="I211" s="28"/>
      <c r="J211" s="107"/>
      <c r="K211" s="107"/>
      <c r="L211" s="108"/>
      <c r="M211" s="32"/>
    </row>
    <row r="212" spans="1:13" x14ac:dyDescent="0.2">
      <c r="A212" s="65"/>
      <c r="B212" s="105"/>
      <c r="C212" s="106"/>
      <c r="D212" s="106"/>
      <c r="E212" s="106"/>
      <c r="F212" s="106"/>
      <c r="G212" s="107"/>
      <c r="H212" s="107"/>
      <c r="I212" s="28"/>
      <c r="J212" s="107"/>
      <c r="K212" s="107"/>
      <c r="L212" s="108"/>
      <c r="M212" s="32"/>
    </row>
    <row r="213" spans="1:13" x14ac:dyDescent="0.2">
      <c r="A213" s="65"/>
      <c r="B213" s="105"/>
      <c r="C213" s="106"/>
      <c r="D213" s="106"/>
      <c r="E213" s="106"/>
      <c r="F213" s="106"/>
      <c r="G213" s="107"/>
      <c r="H213" s="107"/>
      <c r="I213" s="28"/>
      <c r="J213" s="107"/>
      <c r="K213" s="107"/>
      <c r="L213" s="108"/>
      <c r="M213" s="32"/>
    </row>
    <row r="214" spans="1:13" x14ac:dyDescent="0.2">
      <c r="A214" s="65"/>
      <c r="B214" s="105"/>
      <c r="C214" s="106"/>
      <c r="D214" s="106"/>
      <c r="E214" s="106"/>
      <c r="F214" s="106"/>
      <c r="G214" s="107"/>
      <c r="H214" s="107"/>
      <c r="I214" s="28"/>
      <c r="J214" s="107"/>
      <c r="K214" s="107"/>
      <c r="L214" s="108"/>
      <c r="M214" s="32"/>
    </row>
    <row r="215" spans="1:13" x14ac:dyDescent="0.2">
      <c r="A215" s="65"/>
      <c r="B215" s="105"/>
      <c r="C215" s="106"/>
      <c r="D215" s="106"/>
      <c r="E215" s="106"/>
      <c r="F215" s="106"/>
      <c r="G215" s="107"/>
      <c r="H215" s="107"/>
      <c r="I215" s="28"/>
      <c r="J215" s="107"/>
      <c r="K215" s="107"/>
      <c r="L215" s="108"/>
      <c r="M215" s="32"/>
    </row>
    <row r="216" spans="1:13" x14ac:dyDescent="0.2">
      <c r="A216" s="65"/>
      <c r="B216" s="105"/>
      <c r="C216" s="106"/>
      <c r="D216" s="106"/>
      <c r="E216" s="106"/>
      <c r="F216" s="106"/>
      <c r="G216" s="107"/>
      <c r="H216" s="107"/>
      <c r="I216" s="28"/>
      <c r="J216" s="107"/>
      <c r="K216" s="107"/>
      <c r="L216" s="108"/>
      <c r="M216" s="32"/>
    </row>
    <row r="217" spans="1:13" x14ac:dyDescent="0.2">
      <c r="A217" s="65"/>
      <c r="B217" s="105"/>
      <c r="C217" s="106"/>
      <c r="D217" s="106"/>
      <c r="E217" s="106"/>
      <c r="F217" s="106"/>
      <c r="G217" s="107"/>
      <c r="H217" s="107"/>
      <c r="I217" s="28"/>
      <c r="J217" s="107"/>
      <c r="K217" s="107"/>
      <c r="L217" s="108"/>
      <c r="M217" s="32"/>
    </row>
    <row r="218" spans="1:13" x14ac:dyDescent="0.2">
      <c r="A218" s="65"/>
      <c r="B218" s="105"/>
      <c r="C218" s="106"/>
      <c r="D218" s="106"/>
      <c r="E218" s="106"/>
      <c r="F218" s="106"/>
      <c r="G218" s="107"/>
      <c r="H218" s="107"/>
      <c r="I218" s="28"/>
      <c r="J218" s="107"/>
      <c r="K218" s="107"/>
      <c r="L218" s="108"/>
      <c r="M218" s="32"/>
    </row>
    <row r="219" spans="1:13" x14ac:dyDescent="0.2">
      <c r="A219" s="65"/>
      <c r="B219" s="105"/>
      <c r="C219" s="106"/>
      <c r="D219" s="106"/>
      <c r="E219" s="106"/>
      <c r="F219" s="106"/>
      <c r="G219" s="107"/>
      <c r="H219" s="107"/>
      <c r="I219" s="28"/>
      <c r="J219" s="107"/>
      <c r="K219" s="107"/>
      <c r="L219" s="108"/>
      <c r="M219" s="32"/>
    </row>
    <row r="220" spans="1:13" x14ac:dyDescent="0.2">
      <c r="A220" s="65"/>
      <c r="B220" s="105"/>
      <c r="C220" s="106"/>
      <c r="D220" s="106"/>
      <c r="E220" s="106"/>
      <c r="F220" s="106"/>
      <c r="G220" s="107"/>
      <c r="H220" s="107"/>
      <c r="I220" s="28"/>
      <c r="J220" s="107"/>
      <c r="K220" s="107"/>
      <c r="L220" s="108"/>
      <c r="M220" s="32"/>
    </row>
    <row r="221" spans="1:13" x14ac:dyDescent="0.2">
      <c r="A221" s="65"/>
      <c r="B221" s="105"/>
      <c r="C221" s="106"/>
      <c r="D221" s="106"/>
      <c r="E221" s="106"/>
      <c r="F221" s="106"/>
      <c r="G221" s="107"/>
      <c r="H221" s="107"/>
      <c r="I221" s="28"/>
      <c r="J221" s="107"/>
      <c r="K221" s="107"/>
      <c r="L221" s="108"/>
      <c r="M221" s="32"/>
    </row>
    <row r="222" spans="1:13" x14ac:dyDescent="0.2">
      <c r="A222" s="65"/>
      <c r="B222" s="105"/>
      <c r="C222" s="106"/>
      <c r="D222" s="106"/>
      <c r="E222" s="106"/>
      <c r="F222" s="106"/>
      <c r="G222" s="107"/>
      <c r="H222" s="107"/>
      <c r="I222" s="28"/>
      <c r="J222" s="107"/>
      <c r="K222" s="107"/>
      <c r="L222" s="108"/>
      <c r="M222" s="32"/>
    </row>
    <row r="223" spans="1:13" x14ac:dyDescent="0.2">
      <c r="A223" s="65"/>
      <c r="B223" s="105"/>
      <c r="C223" s="106"/>
      <c r="D223" s="106"/>
      <c r="E223" s="106"/>
      <c r="F223" s="106"/>
      <c r="G223" s="107"/>
      <c r="H223" s="107"/>
      <c r="I223" s="28"/>
      <c r="J223" s="107"/>
      <c r="K223" s="107"/>
      <c r="L223" s="108"/>
      <c r="M223" s="32"/>
    </row>
    <row r="224" spans="1:13" x14ac:dyDescent="0.2">
      <c r="A224" s="65"/>
      <c r="B224" s="105"/>
      <c r="C224" s="106"/>
      <c r="D224" s="106"/>
      <c r="E224" s="106"/>
      <c r="F224" s="106"/>
      <c r="G224" s="107"/>
      <c r="H224" s="107"/>
      <c r="I224" s="28"/>
      <c r="J224" s="107"/>
      <c r="K224" s="107"/>
      <c r="L224" s="108"/>
      <c r="M224" s="32"/>
    </row>
    <row r="225" spans="1:13" x14ac:dyDescent="0.2">
      <c r="A225" s="65"/>
      <c r="B225" s="105"/>
      <c r="C225" s="106"/>
      <c r="D225" s="106"/>
      <c r="E225" s="106"/>
      <c r="F225" s="106"/>
      <c r="G225" s="107"/>
      <c r="H225" s="107"/>
      <c r="I225" s="28"/>
      <c r="J225" s="107"/>
      <c r="K225" s="107"/>
      <c r="L225" s="108"/>
      <c r="M225" s="32"/>
    </row>
    <row r="226" spans="1:13" x14ac:dyDescent="0.2">
      <c r="A226" s="65"/>
      <c r="B226" s="105"/>
      <c r="C226" s="106"/>
      <c r="D226" s="106"/>
      <c r="E226" s="106"/>
      <c r="F226" s="106"/>
      <c r="G226" s="107"/>
      <c r="H226" s="107"/>
      <c r="I226" s="28"/>
      <c r="J226" s="107"/>
      <c r="K226" s="107"/>
      <c r="L226" s="108"/>
      <c r="M226" s="32"/>
    </row>
    <row r="227" spans="1:13" x14ac:dyDescent="0.2">
      <c r="A227" s="65"/>
      <c r="B227" s="105"/>
      <c r="C227" s="106"/>
      <c r="D227" s="106"/>
      <c r="E227" s="106"/>
      <c r="F227" s="106"/>
      <c r="G227" s="107"/>
      <c r="H227" s="107"/>
      <c r="I227" s="28"/>
      <c r="J227" s="107"/>
      <c r="K227" s="107"/>
      <c r="L227" s="108"/>
      <c r="M227" s="32"/>
    </row>
    <row r="228" spans="1:13" x14ac:dyDescent="0.2">
      <c r="A228" s="65"/>
      <c r="B228" s="105"/>
      <c r="C228" s="106"/>
      <c r="D228" s="106"/>
      <c r="E228" s="106"/>
      <c r="F228" s="106"/>
      <c r="G228" s="107"/>
      <c r="H228" s="107"/>
      <c r="I228" s="28"/>
      <c r="J228" s="107"/>
      <c r="K228" s="107"/>
      <c r="L228" s="108"/>
      <c r="M228" s="32"/>
    </row>
    <row r="229" spans="1:13" x14ac:dyDescent="0.2">
      <c r="A229" s="65"/>
      <c r="B229" s="105"/>
      <c r="C229" s="106"/>
      <c r="D229" s="106"/>
      <c r="E229" s="106"/>
      <c r="F229" s="106"/>
      <c r="G229" s="107"/>
      <c r="H229" s="107"/>
      <c r="I229" s="28"/>
      <c r="J229" s="107"/>
      <c r="K229" s="107"/>
      <c r="L229" s="108"/>
      <c r="M229" s="32"/>
    </row>
    <row r="230" spans="1:13" x14ac:dyDescent="0.2">
      <c r="A230" s="65"/>
      <c r="B230" s="105"/>
      <c r="C230" s="106"/>
      <c r="D230" s="106"/>
      <c r="E230" s="106"/>
      <c r="F230" s="106"/>
      <c r="G230" s="107"/>
      <c r="H230" s="107"/>
      <c r="I230" s="28"/>
      <c r="J230" s="107"/>
      <c r="K230" s="107"/>
      <c r="L230" s="108"/>
      <c r="M230" s="32"/>
    </row>
    <row r="231" spans="1:13" x14ac:dyDescent="0.2">
      <c r="A231" s="65"/>
      <c r="B231" s="105"/>
      <c r="C231" s="106"/>
      <c r="D231" s="106"/>
      <c r="E231" s="106"/>
      <c r="F231" s="106"/>
      <c r="G231" s="107"/>
      <c r="H231" s="107"/>
      <c r="I231" s="28"/>
      <c r="J231" s="107"/>
      <c r="K231" s="107"/>
      <c r="L231" s="108"/>
      <c r="M231" s="32"/>
    </row>
    <row r="232" spans="1:13" x14ac:dyDescent="0.2">
      <c r="A232" s="65"/>
      <c r="B232" s="105"/>
      <c r="C232" s="106"/>
      <c r="D232" s="106"/>
      <c r="E232" s="106"/>
      <c r="F232" s="106"/>
      <c r="G232" s="107"/>
      <c r="H232" s="107"/>
      <c r="I232" s="28"/>
      <c r="J232" s="107"/>
      <c r="K232" s="107"/>
      <c r="L232" s="108"/>
      <c r="M232" s="32"/>
    </row>
    <row r="233" spans="1:13" x14ac:dyDescent="0.2">
      <c r="A233" s="65"/>
      <c r="B233" s="105"/>
      <c r="C233" s="106"/>
      <c r="D233" s="106"/>
      <c r="E233" s="106"/>
      <c r="F233" s="106"/>
      <c r="G233" s="107"/>
      <c r="H233" s="107"/>
      <c r="I233" s="28"/>
      <c r="J233" s="107"/>
      <c r="K233" s="107"/>
      <c r="L233" s="108"/>
      <c r="M233" s="32"/>
    </row>
    <row r="234" spans="1:13" x14ac:dyDescent="0.2">
      <c r="A234" s="65"/>
      <c r="B234" s="105"/>
      <c r="C234" s="106"/>
      <c r="D234" s="106"/>
      <c r="E234" s="106"/>
      <c r="F234" s="106"/>
      <c r="G234" s="107"/>
      <c r="H234" s="107"/>
      <c r="I234" s="28"/>
      <c r="J234" s="107"/>
      <c r="K234" s="107"/>
      <c r="L234" s="108"/>
      <c r="M234" s="32"/>
    </row>
    <row r="235" spans="1:13" x14ac:dyDescent="0.2">
      <c r="A235" s="65"/>
      <c r="B235" s="105"/>
      <c r="C235" s="106"/>
      <c r="D235" s="106"/>
      <c r="E235" s="106"/>
      <c r="F235" s="106"/>
      <c r="G235" s="107"/>
      <c r="H235" s="107"/>
      <c r="I235" s="28"/>
      <c r="J235" s="107"/>
      <c r="K235" s="107"/>
      <c r="L235" s="108"/>
      <c r="M235" s="32"/>
    </row>
    <row r="236" spans="1:13" x14ac:dyDescent="0.2">
      <c r="A236" s="65"/>
      <c r="B236" s="105"/>
      <c r="C236" s="106"/>
      <c r="D236" s="106"/>
      <c r="E236" s="106"/>
      <c r="F236" s="106"/>
      <c r="G236" s="107"/>
      <c r="H236" s="107"/>
      <c r="I236" s="28"/>
      <c r="J236" s="107"/>
      <c r="K236" s="107"/>
      <c r="L236" s="108"/>
      <c r="M236" s="32"/>
    </row>
    <row r="237" spans="1:13" x14ac:dyDescent="0.2">
      <c r="A237" s="65"/>
      <c r="B237" s="105"/>
      <c r="C237" s="106"/>
      <c r="D237" s="106"/>
      <c r="E237" s="106"/>
      <c r="F237" s="106"/>
      <c r="G237" s="107"/>
      <c r="H237" s="107"/>
      <c r="I237" s="28"/>
      <c r="J237" s="107"/>
      <c r="K237" s="107"/>
      <c r="L237" s="108"/>
      <c r="M237" s="32"/>
    </row>
    <row r="238" spans="1:13" x14ac:dyDescent="0.2">
      <c r="A238" s="65"/>
      <c r="B238" s="105"/>
      <c r="C238" s="106"/>
      <c r="D238" s="106"/>
      <c r="E238" s="106"/>
      <c r="F238" s="106"/>
      <c r="G238" s="107"/>
      <c r="H238" s="107"/>
      <c r="I238" s="28"/>
      <c r="J238" s="107"/>
      <c r="K238" s="107"/>
      <c r="L238" s="108"/>
      <c r="M238" s="32"/>
    </row>
    <row r="239" spans="1:13" x14ac:dyDescent="0.2">
      <c r="A239" s="65"/>
      <c r="B239" s="105"/>
      <c r="C239" s="106"/>
      <c r="D239" s="106"/>
      <c r="E239" s="106"/>
      <c r="F239" s="106"/>
      <c r="G239" s="107"/>
      <c r="H239" s="107"/>
      <c r="I239" s="28"/>
      <c r="J239" s="107"/>
      <c r="K239" s="107"/>
      <c r="L239" s="108"/>
      <c r="M239" s="32"/>
    </row>
    <row r="240" spans="1:13" x14ac:dyDescent="0.2">
      <c r="A240" s="65"/>
      <c r="B240" s="105"/>
      <c r="C240" s="106"/>
      <c r="D240" s="106"/>
      <c r="E240" s="106"/>
      <c r="F240" s="106"/>
      <c r="G240" s="107"/>
      <c r="H240" s="107"/>
      <c r="I240" s="28"/>
      <c r="J240" s="107"/>
      <c r="K240" s="107"/>
      <c r="L240" s="108"/>
      <c r="M240" s="32"/>
    </row>
    <row r="241" spans="1:13" x14ac:dyDescent="0.2">
      <c r="A241" s="65"/>
      <c r="B241" s="105"/>
      <c r="C241" s="106"/>
      <c r="D241" s="106"/>
      <c r="E241" s="106"/>
      <c r="F241" s="106"/>
      <c r="G241" s="107"/>
      <c r="H241" s="107"/>
      <c r="I241" s="28"/>
      <c r="J241" s="107"/>
      <c r="K241" s="107"/>
      <c r="L241" s="108"/>
      <c r="M241" s="32"/>
    </row>
    <row r="242" spans="1:13" x14ac:dyDescent="0.2">
      <c r="A242" s="65"/>
      <c r="B242" s="105"/>
      <c r="C242" s="106"/>
      <c r="D242" s="106"/>
      <c r="E242" s="106"/>
      <c r="F242" s="106"/>
      <c r="G242" s="107"/>
      <c r="H242" s="107"/>
      <c r="I242" s="28"/>
      <c r="J242" s="107"/>
      <c r="K242" s="107"/>
      <c r="L242" s="108"/>
      <c r="M242" s="32"/>
    </row>
    <row r="243" spans="1:13" x14ac:dyDescent="0.2">
      <c r="A243" s="65"/>
      <c r="B243" s="105"/>
      <c r="C243" s="106"/>
      <c r="D243" s="106"/>
      <c r="E243" s="106"/>
      <c r="F243" s="106"/>
      <c r="G243" s="107"/>
      <c r="H243" s="107"/>
      <c r="I243" s="28"/>
      <c r="J243" s="107"/>
      <c r="K243" s="107"/>
      <c r="L243" s="108"/>
      <c r="M243" s="32"/>
    </row>
    <row r="244" spans="1:13" x14ac:dyDescent="0.2">
      <c r="A244" s="65"/>
      <c r="B244" s="105"/>
      <c r="C244" s="106"/>
      <c r="D244" s="106"/>
      <c r="E244" s="106"/>
      <c r="F244" s="106"/>
      <c r="G244" s="107"/>
      <c r="H244" s="107"/>
      <c r="I244" s="28"/>
      <c r="J244" s="107"/>
      <c r="K244" s="107"/>
      <c r="L244" s="108"/>
      <c r="M244" s="32"/>
    </row>
    <row r="245" spans="1:13" x14ac:dyDescent="0.2">
      <c r="A245" s="65"/>
      <c r="B245" s="105"/>
      <c r="C245" s="106"/>
      <c r="D245" s="106"/>
      <c r="E245" s="106"/>
      <c r="F245" s="106"/>
      <c r="G245" s="107"/>
      <c r="H245" s="107"/>
      <c r="I245" s="28"/>
      <c r="J245" s="107"/>
      <c r="K245" s="107"/>
      <c r="L245" s="108"/>
      <c r="M245" s="32"/>
    </row>
    <row r="246" spans="1:13" x14ac:dyDescent="0.2">
      <c r="A246" s="65"/>
      <c r="B246" s="105"/>
      <c r="C246" s="106"/>
      <c r="D246" s="106"/>
      <c r="E246" s="106"/>
      <c r="F246" s="106"/>
      <c r="G246" s="107"/>
      <c r="H246" s="107"/>
      <c r="I246" s="28"/>
      <c r="J246" s="107"/>
      <c r="K246" s="107"/>
      <c r="L246" s="108"/>
      <c r="M246" s="32"/>
    </row>
    <row r="247" spans="1:13" x14ac:dyDescent="0.2">
      <c r="A247" s="65"/>
      <c r="B247" s="105"/>
      <c r="C247" s="106"/>
      <c r="D247" s="106"/>
      <c r="E247" s="106"/>
      <c r="F247" s="106"/>
      <c r="G247" s="107"/>
      <c r="H247" s="107"/>
      <c r="I247" s="28"/>
      <c r="J247" s="107"/>
      <c r="K247" s="107"/>
      <c r="L247" s="108"/>
      <c r="M247" s="32"/>
    </row>
    <row r="248" spans="1:13" x14ac:dyDescent="0.2">
      <c r="A248" s="65"/>
      <c r="B248" s="105"/>
      <c r="C248" s="106"/>
      <c r="D248" s="106"/>
      <c r="E248" s="106"/>
      <c r="F248" s="106"/>
      <c r="G248" s="107"/>
      <c r="H248" s="107"/>
      <c r="I248" s="28"/>
      <c r="J248" s="107"/>
      <c r="K248" s="107"/>
      <c r="L248" s="108"/>
      <c r="M248" s="32"/>
    </row>
    <row r="249" spans="1:13" x14ac:dyDescent="0.2">
      <c r="A249" s="65"/>
      <c r="B249" s="105"/>
      <c r="C249" s="106"/>
      <c r="D249" s="106"/>
      <c r="E249" s="106"/>
      <c r="F249" s="106"/>
      <c r="G249" s="107"/>
      <c r="H249" s="107"/>
      <c r="I249" s="28"/>
      <c r="J249" s="107"/>
      <c r="K249" s="107"/>
      <c r="L249" s="108"/>
      <c r="M249" s="32"/>
    </row>
    <row r="250" spans="1:13" x14ac:dyDescent="0.2">
      <c r="A250" s="65"/>
      <c r="B250" s="105"/>
      <c r="C250" s="106"/>
      <c r="D250" s="106"/>
      <c r="E250" s="106"/>
      <c r="F250" s="106"/>
      <c r="G250" s="107"/>
      <c r="H250" s="107"/>
      <c r="I250" s="28"/>
      <c r="J250" s="107"/>
      <c r="K250" s="107"/>
      <c r="L250" s="108"/>
      <c r="M250" s="32"/>
    </row>
    <row r="251" spans="1:13" x14ac:dyDescent="0.2">
      <c r="A251" s="65"/>
      <c r="B251" s="105"/>
      <c r="C251" s="106"/>
      <c r="D251" s="106"/>
      <c r="E251" s="106"/>
      <c r="F251" s="106"/>
      <c r="G251" s="107"/>
      <c r="H251" s="107"/>
      <c r="I251" s="28"/>
      <c r="J251" s="107"/>
      <c r="K251" s="107"/>
      <c r="L251" s="108"/>
      <c r="M251" s="32"/>
    </row>
    <row r="252" spans="1:13" x14ac:dyDescent="0.2">
      <c r="A252" s="65"/>
      <c r="B252" s="105"/>
      <c r="C252" s="106"/>
      <c r="D252" s="106"/>
      <c r="E252" s="106"/>
      <c r="F252" s="106"/>
      <c r="G252" s="107"/>
      <c r="H252" s="107"/>
      <c r="I252" s="28"/>
      <c r="J252" s="107"/>
      <c r="K252" s="107"/>
      <c r="L252" s="108"/>
      <c r="M252" s="32"/>
    </row>
    <row r="253" spans="1:13" x14ac:dyDescent="0.2">
      <c r="A253" s="65"/>
      <c r="B253" s="105"/>
      <c r="C253" s="106"/>
      <c r="D253" s="106"/>
      <c r="E253" s="106"/>
      <c r="F253" s="106"/>
      <c r="G253" s="107"/>
      <c r="H253" s="107"/>
      <c r="I253" s="28"/>
      <c r="J253" s="107"/>
      <c r="K253" s="107"/>
      <c r="L253" s="108"/>
      <c r="M253" s="32"/>
    </row>
    <row r="254" spans="1:13" x14ac:dyDescent="0.2">
      <c r="A254" s="65"/>
      <c r="B254" s="105"/>
      <c r="C254" s="106"/>
      <c r="D254" s="106"/>
      <c r="E254" s="106"/>
      <c r="F254" s="106"/>
      <c r="G254" s="107"/>
      <c r="H254" s="107"/>
      <c r="I254" s="28"/>
      <c r="J254" s="107"/>
      <c r="K254" s="107"/>
      <c r="L254" s="108"/>
      <c r="M254" s="32"/>
    </row>
    <row r="255" spans="1:13" x14ac:dyDescent="0.2">
      <c r="A255" s="65"/>
      <c r="B255" s="105"/>
      <c r="C255" s="106"/>
      <c r="D255" s="106"/>
      <c r="E255" s="106"/>
      <c r="F255" s="106"/>
      <c r="G255" s="107"/>
      <c r="H255" s="107"/>
      <c r="I255" s="28"/>
      <c r="J255" s="107"/>
      <c r="K255" s="107"/>
      <c r="L255" s="108"/>
      <c r="M255" s="32"/>
    </row>
    <row r="256" spans="1:13" x14ac:dyDescent="0.2">
      <c r="A256" s="65"/>
      <c r="B256" s="105"/>
      <c r="C256" s="106"/>
      <c r="D256" s="106"/>
      <c r="E256" s="106"/>
      <c r="F256" s="106"/>
      <c r="G256" s="107"/>
      <c r="H256" s="107"/>
      <c r="I256" s="28"/>
      <c r="J256" s="107"/>
      <c r="K256" s="107"/>
      <c r="L256" s="108"/>
      <c r="M256" s="32"/>
    </row>
    <row r="257" spans="1:13" x14ac:dyDescent="0.2">
      <c r="A257" s="65"/>
      <c r="B257" s="105"/>
      <c r="C257" s="106"/>
      <c r="D257" s="106"/>
      <c r="E257" s="106"/>
      <c r="F257" s="106"/>
      <c r="G257" s="107"/>
      <c r="H257" s="107"/>
      <c r="I257" s="28"/>
      <c r="J257" s="107"/>
      <c r="K257" s="107"/>
      <c r="L257" s="108"/>
      <c r="M257" s="32"/>
    </row>
    <row r="258" spans="1:13" x14ac:dyDescent="0.2">
      <c r="A258" s="65"/>
      <c r="B258" s="105"/>
      <c r="C258" s="106"/>
      <c r="D258" s="106"/>
      <c r="E258" s="106"/>
      <c r="F258" s="106"/>
      <c r="G258" s="107"/>
      <c r="H258" s="107"/>
      <c r="I258" s="28"/>
      <c r="J258" s="107"/>
      <c r="K258" s="107"/>
      <c r="L258" s="108"/>
      <c r="M258" s="32"/>
    </row>
    <row r="259" spans="1:13" x14ac:dyDescent="0.2">
      <c r="A259" s="65"/>
      <c r="B259" s="105"/>
      <c r="C259" s="106"/>
      <c r="D259" s="106"/>
      <c r="E259" s="106"/>
      <c r="F259" s="106"/>
      <c r="G259" s="107"/>
      <c r="H259" s="107"/>
      <c r="I259" s="28"/>
      <c r="J259" s="107"/>
      <c r="K259" s="107"/>
      <c r="L259" s="108"/>
      <c r="M259" s="32"/>
    </row>
    <row r="260" spans="1:13" x14ac:dyDescent="0.2">
      <c r="A260" s="65"/>
      <c r="B260" s="105"/>
      <c r="C260" s="106"/>
      <c r="D260" s="106"/>
      <c r="E260" s="106"/>
      <c r="F260" s="106"/>
      <c r="G260" s="107"/>
      <c r="H260" s="107"/>
      <c r="I260" s="28"/>
      <c r="J260" s="107"/>
      <c r="K260" s="107"/>
      <c r="L260" s="108"/>
      <c r="M260" s="32"/>
    </row>
    <row r="261" spans="1:13" x14ac:dyDescent="0.2">
      <c r="A261" s="65"/>
      <c r="B261" s="105"/>
      <c r="C261" s="106"/>
      <c r="D261" s="106"/>
      <c r="E261" s="106"/>
      <c r="F261" s="106"/>
      <c r="G261" s="107"/>
      <c r="H261" s="107"/>
      <c r="I261" s="28"/>
      <c r="J261" s="107"/>
      <c r="K261" s="107"/>
      <c r="L261" s="108"/>
      <c r="M261" s="32"/>
    </row>
    <row r="262" spans="1:13" x14ac:dyDescent="0.2">
      <c r="A262" s="65"/>
      <c r="B262" s="105"/>
      <c r="C262" s="106"/>
      <c r="D262" s="106"/>
      <c r="E262" s="106"/>
      <c r="F262" s="106"/>
      <c r="G262" s="107"/>
      <c r="H262" s="107"/>
      <c r="I262" s="28"/>
      <c r="J262" s="107"/>
      <c r="K262" s="107"/>
      <c r="L262" s="108"/>
      <c r="M262" s="32"/>
    </row>
    <row r="263" spans="1:13" x14ac:dyDescent="0.2">
      <c r="A263" s="65"/>
      <c r="B263" s="105"/>
      <c r="C263" s="106"/>
      <c r="D263" s="106"/>
      <c r="E263" s="106"/>
      <c r="F263" s="106"/>
      <c r="G263" s="107"/>
      <c r="H263" s="107"/>
      <c r="I263" s="28"/>
      <c r="J263" s="107"/>
      <c r="K263" s="107"/>
      <c r="L263" s="108"/>
      <c r="M263" s="32"/>
    </row>
    <row r="264" spans="1:13" x14ac:dyDescent="0.2">
      <c r="A264" s="65"/>
      <c r="B264" s="105"/>
      <c r="C264" s="106"/>
      <c r="D264" s="106"/>
      <c r="E264" s="106"/>
      <c r="F264" s="106"/>
      <c r="G264" s="107"/>
      <c r="H264" s="107"/>
      <c r="I264" s="28"/>
      <c r="J264" s="107"/>
      <c r="K264" s="107"/>
      <c r="L264" s="108"/>
      <c r="M264" s="32"/>
    </row>
    <row r="265" spans="1:13" x14ac:dyDescent="0.2">
      <c r="A265" s="65"/>
      <c r="B265" s="105"/>
      <c r="C265" s="106"/>
      <c r="D265" s="106"/>
      <c r="E265" s="106"/>
      <c r="F265" s="106"/>
      <c r="G265" s="107"/>
      <c r="H265" s="107"/>
      <c r="I265" s="28"/>
      <c r="J265" s="107"/>
      <c r="K265" s="107"/>
      <c r="L265" s="108"/>
      <c r="M265" s="32"/>
    </row>
    <row r="266" spans="1:13" x14ac:dyDescent="0.2">
      <c r="A266" s="65"/>
      <c r="B266" s="105"/>
      <c r="C266" s="106"/>
      <c r="D266" s="106"/>
      <c r="E266" s="106"/>
      <c r="F266" s="106"/>
      <c r="G266" s="107"/>
      <c r="H266" s="107"/>
      <c r="I266" s="28"/>
      <c r="J266" s="107"/>
      <c r="K266" s="107"/>
      <c r="L266" s="108"/>
      <c r="M266" s="32"/>
    </row>
    <row r="267" spans="1:13" x14ac:dyDescent="0.2">
      <c r="A267" s="65"/>
      <c r="B267" s="105"/>
      <c r="C267" s="106"/>
      <c r="D267" s="106"/>
      <c r="E267" s="106"/>
      <c r="F267" s="106"/>
      <c r="G267" s="107"/>
      <c r="H267" s="107"/>
      <c r="I267" s="28"/>
      <c r="J267" s="107"/>
      <c r="K267" s="107"/>
      <c r="L267" s="108"/>
      <c r="M267" s="32"/>
    </row>
    <row r="268" spans="1:13" x14ac:dyDescent="0.2">
      <c r="A268" s="65"/>
      <c r="B268" s="105"/>
      <c r="C268" s="106"/>
      <c r="D268" s="106"/>
      <c r="E268" s="106"/>
      <c r="F268" s="106"/>
      <c r="G268" s="107"/>
      <c r="H268" s="107"/>
      <c r="I268" s="28"/>
      <c r="J268" s="107"/>
      <c r="K268" s="107"/>
      <c r="L268" s="108"/>
      <c r="M268" s="32"/>
    </row>
    <row r="269" spans="1:13" x14ac:dyDescent="0.2">
      <c r="A269" s="65"/>
      <c r="B269" s="105"/>
      <c r="C269" s="106"/>
      <c r="D269" s="106"/>
      <c r="E269" s="106"/>
      <c r="F269" s="106"/>
      <c r="G269" s="107"/>
      <c r="H269" s="107"/>
      <c r="I269" s="28"/>
      <c r="J269" s="107"/>
      <c r="K269" s="107"/>
      <c r="L269" s="108"/>
      <c r="M269" s="32"/>
    </row>
    <row r="270" spans="1:13" x14ac:dyDescent="0.2">
      <c r="A270" s="65"/>
      <c r="B270" s="105"/>
      <c r="C270" s="106"/>
      <c r="D270" s="106"/>
      <c r="E270" s="106"/>
      <c r="F270" s="106"/>
      <c r="G270" s="107"/>
      <c r="H270" s="107"/>
      <c r="I270" s="28"/>
      <c r="J270" s="107"/>
      <c r="K270" s="107"/>
      <c r="L270" s="108"/>
      <c r="M270" s="32"/>
    </row>
    <row r="271" spans="1:13" x14ac:dyDescent="0.2">
      <c r="A271" s="65"/>
      <c r="B271" s="105"/>
      <c r="C271" s="106"/>
      <c r="D271" s="106"/>
      <c r="E271" s="106"/>
      <c r="F271" s="106"/>
      <c r="G271" s="107"/>
      <c r="H271" s="107"/>
      <c r="I271" s="28"/>
      <c r="J271" s="107"/>
      <c r="K271" s="107"/>
      <c r="L271" s="108"/>
      <c r="M271" s="32"/>
    </row>
    <row r="272" spans="1:13" x14ac:dyDescent="0.2">
      <c r="A272" s="65"/>
      <c r="B272" s="105"/>
      <c r="C272" s="106"/>
      <c r="D272" s="106"/>
      <c r="E272" s="106"/>
      <c r="F272" s="106"/>
      <c r="G272" s="107"/>
      <c r="H272" s="107"/>
      <c r="I272" s="28"/>
      <c r="J272" s="107"/>
      <c r="K272" s="107"/>
      <c r="L272" s="108"/>
      <c r="M272" s="32"/>
    </row>
    <row r="273" spans="1:13" x14ac:dyDescent="0.2">
      <c r="A273" s="65"/>
      <c r="B273" s="105"/>
      <c r="C273" s="106"/>
      <c r="D273" s="106"/>
      <c r="E273" s="106"/>
      <c r="F273" s="106"/>
      <c r="G273" s="107"/>
      <c r="H273" s="107"/>
      <c r="I273" s="28"/>
      <c r="J273" s="107"/>
      <c r="K273" s="107"/>
      <c r="L273" s="108"/>
      <c r="M273" s="32"/>
    </row>
    <row r="274" spans="1:13" x14ac:dyDescent="0.2">
      <c r="A274" s="65"/>
      <c r="B274" s="105"/>
      <c r="C274" s="106"/>
      <c r="D274" s="106"/>
      <c r="E274" s="106"/>
      <c r="F274" s="106"/>
      <c r="G274" s="107"/>
      <c r="H274" s="107"/>
      <c r="I274" s="28"/>
      <c r="J274" s="107"/>
      <c r="K274" s="107"/>
      <c r="L274" s="108"/>
      <c r="M274" s="32"/>
    </row>
    <row r="275" spans="1:13" x14ac:dyDescent="0.2">
      <c r="A275" s="65"/>
      <c r="B275" s="105"/>
      <c r="C275" s="106"/>
      <c r="D275" s="106"/>
      <c r="E275" s="106"/>
      <c r="F275" s="106"/>
      <c r="G275" s="107"/>
      <c r="H275" s="107"/>
      <c r="I275" s="28"/>
      <c r="J275" s="107"/>
      <c r="K275" s="107"/>
      <c r="L275" s="108"/>
      <c r="M275" s="32"/>
    </row>
    <row r="276" spans="1:13" x14ac:dyDescent="0.2">
      <c r="A276" s="65"/>
      <c r="B276" s="105"/>
      <c r="C276" s="106"/>
      <c r="D276" s="106"/>
      <c r="E276" s="106"/>
      <c r="F276" s="106"/>
      <c r="G276" s="107"/>
      <c r="H276" s="107"/>
      <c r="I276" s="28"/>
      <c r="J276" s="107"/>
      <c r="K276" s="107"/>
      <c r="L276" s="108"/>
      <c r="M276" s="32"/>
    </row>
    <row r="277" spans="1:13" x14ac:dyDescent="0.2">
      <c r="A277" s="65"/>
      <c r="B277" s="105"/>
      <c r="C277" s="106"/>
      <c r="D277" s="106"/>
      <c r="E277" s="106"/>
      <c r="F277" s="106"/>
      <c r="G277" s="107"/>
      <c r="H277" s="107"/>
      <c r="I277" s="28"/>
      <c r="J277" s="107"/>
      <c r="K277" s="107"/>
      <c r="L277" s="108"/>
      <c r="M277" s="32"/>
    </row>
    <row r="278" spans="1:13" x14ac:dyDescent="0.2">
      <c r="A278" s="65"/>
      <c r="B278" s="105"/>
      <c r="C278" s="106"/>
      <c r="D278" s="106"/>
      <c r="E278" s="106"/>
      <c r="F278" s="106"/>
      <c r="G278" s="107"/>
      <c r="H278" s="107"/>
      <c r="I278" s="28"/>
      <c r="J278" s="107"/>
      <c r="K278" s="107"/>
      <c r="L278" s="108"/>
      <c r="M278" s="32"/>
    </row>
    <row r="279" spans="1:13" x14ac:dyDescent="0.2">
      <c r="A279" s="65"/>
      <c r="B279" s="105"/>
      <c r="C279" s="106"/>
      <c r="D279" s="106"/>
      <c r="E279" s="106"/>
      <c r="F279" s="106"/>
      <c r="G279" s="107"/>
      <c r="H279" s="107"/>
      <c r="I279" s="28"/>
      <c r="J279" s="107"/>
      <c r="K279" s="107"/>
      <c r="L279" s="108"/>
      <c r="M279" s="32"/>
    </row>
    <row r="280" spans="1:13" x14ac:dyDescent="0.2">
      <c r="A280" s="65"/>
      <c r="B280" s="105"/>
      <c r="C280" s="106"/>
      <c r="D280" s="106"/>
      <c r="E280" s="106"/>
      <c r="F280" s="106"/>
      <c r="G280" s="107"/>
      <c r="H280" s="107"/>
      <c r="I280" s="28"/>
      <c r="J280" s="107"/>
      <c r="K280" s="107"/>
      <c r="L280" s="108"/>
      <c r="M280" s="32"/>
    </row>
    <row r="281" spans="1:13" x14ac:dyDescent="0.2">
      <c r="A281" s="65"/>
      <c r="B281" s="105"/>
      <c r="C281" s="106"/>
      <c r="D281" s="106"/>
      <c r="E281" s="106"/>
      <c r="F281" s="106"/>
      <c r="G281" s="107"/>
      <c r="H281" s="107"/>
      <c r="I281" s="28"/>
      <c r="J281" s="107"/>
      <c r="K281" s="107"/>
      <c r="L281" s="108"/>
      <c r="M281" s="32"/>
    </row>
    <row r="282" spans="1:13" x14ac:dyDescent="0.2">
      <c r="A282" s="65"/>
      <c r="B282" s="105"/>
      <c r="C282" s="106"/>
      <c r="D282" s="106"/>
      <c r="E282" s="106"/>
      <c r="F282" s="106"/>
      <c r="G282" s="107"/>
      <c r="H282" s="107"/>
      <c r="I282" s="28"/>
      <c r="J282" s="107"/>
      <c r="K282" s="107"/>
      <c r="L282" s="108"/>
      <c r="M282" s="32"/>
    </row>
    <row r="283" spans="1:13" x14ac:dyDescent="0.2">
      <c r="A283" s="65"/>
      <c r="B283" s="105"/>
      <c r="C283" s="106"/>
      <c r="D283" s="106"/>
      <c r="E283" s="106"/>
      <c r="F283" s="106"/>
      <c r="G283" s="107"/>
      <c r="H283" s="107"/>
      <c r="I283" s="28"/>
      <c r="J283" s="107"/>
      <c r="K283" s="107"/>
      <c r="L283" s="108"/>
      <c r="M283" s="32"/>
    </row>
    <row r="284" spans="1:13" x14ac:dyDescent="0.2">
      <c r="A284" s="65"/>
      <c r="B284" s="105"/>
      <c r="C284" s="106"/>
      <c r="D284" s="106"/>
      <c r="E284" s="106"/>
      <c r="F284" s="106"/>
      <c r="G284" s="107"/>
      <c r="H284" s="107"/>
      <c r="I284" s="28"/>
      <c r="J284" s="107"/>
      <c r="K284" s="107"/>
      <c r="L284" s="108"/>
      <c r="M284" s="32"/>
    </row>
    <row r="285" spans="1:13" x14ac:dyDescent="0.2">
      <c r="A285" s="65"/>
      <c r="B285" s="105"/>
      <c r="C285" s="106"/>
      <c r="D285" s="106"/>
      <c r="E285" s="106"/>
      <c r="F285" s="106"/>
      <c r="G285" s="107"/>
      <c r="H285" s="107"/>
      <c r="I285" s="28"/>
      <c r="J285" s="107"/>
      <c r="K285" s="107"/>
      <c r="L285" s="108"/>
      <c r="M285" s="32"/>
    </row>
    <row r="286" spans="1:13" x14ac:dyDescent="0.2">
      <c r="A286" s="65"/>
      <c r="B286" s="105"/>
      <c r="C286" s="106"/>
      <c r="D286" s="106"/>
      <c r="E286" s="106"/>
      <c r="F286" s="106"/>
      <c r="G286" s="107"/>
      <c r="H286" s="107"/>
      <c r="I286" s="28"/>
      <c r="J286" s="107"/>
      <c r="K286" s="107"/>
      <c r="L286" s="108"/>
      <c r="M286" s="32"/>
    </row>
    <row r="287" spans="1:13" x14ac:dyDescent="0.2">
      <c r="A287" s="65"/>
      <c r="B287" s="105"/>
      <c r="C287" s="106"/>
      <c r="D287" s="106"/>
      <c r="E287" s="106"/>
      <c r="F287" s="106"/>
      <c r="G287" s="107"/>
      <c r="H287" s="107"/>
      <c r="I287" s="28"/>
      <c r="J287" s="107"/>
      <c r="K287" s="107"/>
      <c r="L287" s="108"/>
      <c r="M287" s="32"/>
    </row>
    <row r="288" spans="1:13" x14ac:dyDescent="0.2">
      <c r="A288" s="65"/>
      <c r="B288" s="105"/>
      <c r="C288" s="106"/>
      <c r="D288" s="106"/>
      <c r="E288" s="106"/>
      <c r="F288" s="106"/>
      <c r="G288" s="107"/>
      <c r="H288" s="107"/>
      <c r="I288" s="28"/>
      <c r="J288" s="107"/>
      <c r="K288" s="107"/>
      <c r="L288" s="108"/>
      <c r="M288" s="32"/>
    </row>
    <row r="289" spans="1:13" x14ac:dyDescent="0.2">
      <c r="A289" s="65"/>
      <c r="B289" s="105"/>
      <c r="C289" s="106"/>
      <c r="D289" s="106"/>
      <c r="E289" s="106"/>
      <c r="F289" s="106"/>
      <c r="G289" s="107"/>
      <c r="H289" s="107"/>
      <c r="I289" s="28"/>
      <c r="J289" s="107"/>
      <c r="K289" s="107"/>
      <c r="L289" s="108"/>
      <c r="M289" s="32"/>
    </row>
    <row r="290" spans="1:13" x14ac:dyDescent="0.2">
      <c r="A290" s="65"/>
      <c r="B290" s="105"/>
      <c r="C290" s="106"/>
      <c r="D290" s="106"/>
      <c r="E290" s="106"/>
      <c r="F290" s="106"/>
      <c r="G290" s="107"/>
      <c r="H290" s="107"/>
      <c r="I290" s="28"/>
      <c r="J290" s="107"/>
      <c r="K290" s="107"/>
      <c r="L290" s="108"/>
      <c r="M290" s="32"/>
    </row>
    <row r="291" spans="1:13" x14ac:dyDescent="0.2">
      <c r="A291" s="65"/>
      <c r="B291" s="105"/>
      <c r="C291" s="106"/>
      <c r="D291" s="106"/>
      <c r="E291" s="106"/>
      <c r="F291" s="106"/>
      <c r="G291" s="107"/>
      <c r="H291" s="107"/>
      <c r="I291" s="28"/>
      <c r="J291" s="107"/>
      <c r="K291" s="107"/>
      <c r="L291" s="108"/>
      <c r="M291" s="32"/>
    </row>
    <row r="292" spans="1:13" x14ac:dyDescent="0.2">
      <c r="A292" s="65"/>
      <c r="B292" s="105"/>
      <c r="C292" s="106"/>
      <c r="D292" s="106"/>
      <c r="E292" s="106"/>
      <c r="F292" s="106"/>
      <c r="G292" s="107"/>
      <c r="H292" s="107"/>
      <c r="I292" s="28"/>
      <c r="J292" s="107"/>
      <c r="K292" s="107"/>
      <c r="L292" s="108"/>
      <c r="M292" s="32"/>
    </row>
    <row r="293" spans="1:13" x14ac:dyDescent="0.2">
      <c r="A293" s="65"/>
      <c r="B293" s="105"/>
      <c r="C293" s="106"/>
      <c r="D293" s="106"/>
      <c r="E293" s="106"/>
      <c r="F293" s="106"/>
      <c r="G293" s="107"/>
      <c r="H293" s="107"/>
      <c r="I293" s="28"/>
      <c r="J293" s="107"/>
      <c r="K293" s="107"/>
      <c r="L293" s="108"/>
      <c r="M293" s="32"/>
    </row>
    <row r="294" spans="1:13" x14ac:dyDescent="0.2">
      <c r="A294" s="65"/>
      <c r="B294" s="105"/>
      <c r="C294" s="106"/>
      <c r="D294" s="106"/>
      <c r="E294" s="106"/>
      <c r="F294" s="106"/>
      <c r="G294" s="107"/>
      <c r="H294" s="107"/>
      <c r="I294" s="28"/>
      <c r="J294" s="107"/>
      <c r="K294" s="107"/>
      <c r="L294" s="108"/>
      <c r="M294" s="32"/>
    </row>
    <row r="295" spans="1:13" x14ac:dyDescent="0.2">
      <c r="A295" s="65"/>
      <c r="B295" s="105"/>
      <c r="C295" s="106"/>
      <c r="D295" s="106"/>
      <c r="E295" s="106"/>
      <c r="F295" s="106"/>
      <c r="G295" s="107"/>
      <c r="H295" s="107"/>
      <c r="I295" s="28"/>
      <c r="J295" s="107"/>
      <c r="K295" s="107"/>
      <c r="L295" s="108"/>
      <c r="M295" s="32"/>
    </row>
    <row r="296" spans="1:13" x14ac:dyDescent="0.2">
      <c r="A296" s="65"/>
      <c r="B296" s="105"/>
      <c r="C296" s="106"/>
      <c r="D296" s="106"/>
      <c r="E296" s="106"/>
      <c r="F296" s="106"/>
      <c r="G296" s="107"/>
      <c r="H296" s="107"/>
      <c r="I296" s="28"/>
      <c r="J296" s="107"/>
      <c r="K296" s="107"/>
      <c r="L296" s="108"/>
      <c r="M296" s="32"/>
    </row>
    <row r="297" spans="1:13" x14ac:dyDescent="0.2">
      <c r="A297" s="65"/>
      <c r="B297" s="105"/>
      <c r="C297" s="106"/>
      <c r="D297" s="106"/>
      <c r="E297" s="106"/>
      <c r="F297" s="106"/>
      <c r="G297" s="107"/>
      <c r="H297" s="107"/>
      <c r="I297" s="28"/>
      <c r="J297" s="107"/>
      <c r="K297" s="107"/>
      <c r="L297" s="108"/>
      <c r="M297" s="32"/>
    </row>
    <row r="298" spans="1:13" x14ac:dyDescent="0.2">
      <c r="A298" s="65"/>
      <c r="B298" s="105"/>
      <c r="C298" s="106"/>
      <c r="D298" s="106"/>
      <c r="E298" s="106"/>
      <c r="F298" s="106"/>
      <c r="G298" s="107"/>
      <c r="H298" s="107"/>
      <c r="I298" s="28"/>
      <c r="J298" s="107"/>
      <c r="K298" s="107"/>
      <c r="L298" s="108"/>
      <c r="M298" s="32"/>
    </row>
    <row r="299" spans="1:13" x14ac:dyDescent="0.2">
      <c r="A299" s="65"/>
      <c r="B299" s="105"/>
      <c r="C299" s="106"/>
      <c r="D299" s="106"/>
      <c r="E299" s="106"/>
      <c r="F299" s="106"/>
      <c r="G299" s="107"/>
      <c r="H299" s="107"/>
      <c r="I299" s="28"/>
      <c r="J299" s="107"/>
      <c r="K299" s="107"/>
      <c r="L299" s="108"/>
      <c r="M299" s="32"/>
    </row>
    <row r="300" spans="1:13" x14ac:dyDescent="0.2">
      <c r="A300" s="65"/>
      <c r="B300" s="105"/>
      <c r="C300" s="106"/>
      <c r="D300" s="106"/>
      <c r="E300" s="106"/>
      <c r="F300" s="106"/>
      <c r="G300" s="107"/>
      <c r="H300" s="107"/>
      <c r="I300" s="28"/>
      <c r="J300" s="107"/>
      <c r="K300" s="107"/>
      <c r="L300" s="108"/>
      <c r="M300" s="32"/>
    </row>
    <row r="301" spans="1:13" x14ac:dyDescent="0.2">
      <c r="A301" s="65"/>
      <c r="B301" s="105"/>
      <c r="C301" s="106"/>
      <c r="D301" s="106"/>
      <c r="E301" s="106"/>
      <c r="F301" s="106"/>
      <c r="G301" s="107"/>
      <c r="H301" s="107"/>
      <c r="I301" s="28"/>
      <c r="J301" s="107"/>
      <c r="K301" s="107"/>
      <c r="L301" s="108"/>
      <c r="M301" s="32"/>
    </row>
    <row r="302" spans="1:13" x14ac:dyDescent="0.2">
      <c r="A302" s="65"/>
      <c r="B302" s="105"/>
      <c r="C302" s="106"/>
      <c r="D302" s="106"/>
      <c r="E302" s="106"/>
      <c r="F302" s="106"/>
      <c r="G302" s="107"/>
      <c r="H302" s="107"/>
      <c r="I302" s="28"/>
      <c r="J302" s="107"/>
      <c r="K302" s="107"/>
      <c r="L302" s="108"/>
      <c r="M302" s="32"/>
    </row>
    <row r="303" spans="1:13" x14ac:dyDescent="0.2">
      <c r="A303" s="65"/>
      <c r="B303" s="105"/>
      <c r="C303" s="106"/>
      <c r="D303" s="106"/>
      <c r="E303" s="106"/>
      <c r="F303" s="106"/>
      <c r="G303" s="107"/>
      <c r="H303" s="107"/>
      <c r="I303" s="28"/>
      <c r="J303" s="107"/>
      <c r="K303" s="107"/>
      <c r="L303" s="108"/>
      <c r="M303" s="32"/>
    </row>
    <row r="304" spans="1:13" x14ac:dyDescent="0.2">
      <c r="A304" s="65"/>
      <c r="B304" s="105"/>
      <c r="C304" s="106"/>
      <c r="D304" s="106"/>
      <c r="E304" s="106"/>
      <c r="F304" s="106"/>
      <c r="G304" s="107"/>
      <c r="H304" s="107"/>
      <c r="I304" s="28"/>
      <c r="J304" s="107"/>
      <c r="K304" s="107"/>
      <c r="L304" s="108"/>
      <c r="M304" s="32"/>
    </row>
    <row r="305" spans="1:13" x14ac:dyDescent="0.2">
      <c r="A305" s="65"/>
      <c r="B305" s="105"/>
      <c r="C305" s="106"/>
      <c r="D305" s="106"/>
      <c r="E305" s="106"/>
      <c r="F305" s="106"/>
      <c r="G305" s="107"/>
      <c r="H305" s="107"/>
      <c r="I305" s="28"/>
      <c r="J305" s="107"/>
      <c r="K305" s="107"/>
      <c r="L305" s="108"/>
      <c r="M305" s="32"/>
    </row>
    <row r="306" spans="1:13" x14ac:dyDescent="0.2">
      <c r="A306" s="65"/>
      <c r="B306" s="105"/>
      <c r="C306" s="106"/>
      <c r="D306" s="106"/>
      <c r="E306" s="106"/>
      <c r="F306" s="106"/>
      <c r="G306" s="107"/>
      <c r="H306" s="107"/>
      <c r="I306" s="28"/>
      <c r="J306" s="107"/>
      <c r="K306" s="107"/>
      <c r="L306" s="108"/>
      <c r="M306" s="32"/>
    </row>
    <row r="307" spans="1:13" x14ac:dyDescent="0.2">
      <c r="A307" s="65"/>
      <c r="B307" s="105"/>
      <c r="C307" s="106"/>
      <c r="D307" s="106"/>
      <c r="E307" s="106"/>
      <c r="F307" s="106"/>
      <c r="G307" s="107"/>
      <c r="H307" s="107"/>
      <c r="I307" s="28"/>
      <c r="J307" s="107"/>
      <c r="K307" s="107"/>
      <c r="L307" s="108"/>
      <c r="M307" s="32"/>
    </row>
    <row r="308" spans="1:13" x14ac:dyDescent="0.2">
      <c r="A308" s="65"/>
      <c r="B308" s="105"/>
      <c r="C308" s="106"/>
      <c r="D308" s="106"/>
      <c r="E308" s="106"/>
      <c r="F308" s="106"/>
      <c r="G308" s="107"/>
      <c r="H308" s="107"/>
      <c r="I308" s="28"/>
      <c r="J308" s="107"/>
      <c r="K308" s="107"/>
      <c r="L308" s="108"/>
      <c r="M308" s="32"/>
    </row>
    <row r="309" spans="1:13" x14ac:dyDescent="0.2">
      <c r="A309" s="65"/>
      <c r="B309" s="105"/>
      <c r="C309" s="106"/>
      <c r="D309" s="106"/>
      <c r="E309" s="106"/>
      <c r="F309" s="106"/>
      <c r="G309" s="107"/>
      <c r="H309" s="107"/>
      <c r="I309" s="28"/>
      <c r="J309" s="107"/>
      <c r="K309" s="107"/>
      <c r="L309" s="108"/>
      <c r="M309" s="32"/>
    </row>
    <row r="310" spans="1:13" x14ac:dyDescent="0.2">
      <c r="A310" s="65"/>
      <c r="B310" s="105"/>
      <c r="C310" s="106"/>
      <c r="D310" s="106"/>
      <c r="E310" s="106"/>
      <c r="F310" s="106"/>
      <c r="G310" s="107"/>
      <c r="H310" s="107"/>
      <c r="I310" s="28"/>
      <c r="J310" s="107"/>
      <c r="K310" s="107"/>
      <c r="L310" s="108"/>
      <c r="M310" s="32"/>
    </row>
    <row r="311" spans="1:13" x14ac:dyDescent="0.2">
      <c r="A311" s="65"/>
      <c r="B311" s="105"/>
      <c r="C311" s="106"/>
      <c r="D311" s="106"/>
      <c r="E311" s="106"/>
      <c r="F311" s="106"/>
      <c r="G311" s="107"/>
      <c r="H311" s="107"/>
      <c r="I311" s="28"/>
      <c r="J311" s="107"/>
      <c r="K311" s="107"/>
      <c r="L311" s="108"/>
      <c r="M311" s="32"/>
    </row>
    <row r="312" spans="1:13" x14ac:dyDescent="0.2">
      <c r="A312" s="65"/>
      <c r="B312" s="105"/>
      <c r="C312" s="106"/>
      <c r="D312" s="106"/>
      <c r="E312" s="106"/>
      <c r="F312" s="106"/>
      <c r="G312" s="107"/>
      <c r="H312" s="107"/>
      <c r="I312" s="28"/>
      <c r="J312" s="107"/>
      <c r="K312" s="107"/>
      <c r="L312" s="108"/>
      <c r="M312" s="32"/>
    </row>
    <row r="313" spans="1:13" x14ac:dyDescent="0.2">
      <c r="A313" s="65"/>
      <c r="B313" s="105"/>
      <c r="C313" s="106"/>
      <c r="D313" s="106"/>
      <c r="E313" s="106"/>
      <c r="F313" s="106"/>
      <c r="G313" s="107"/>
      <c r="H313" s="107"/>
      <c r="I313" s="28"/>
      <c r="J313" s="107"/>
      <c r="K313" s="107"/>
      <c r="L313" s="108"/>
      <c r="M313" s="32"/>
    </row>
    <row r="314" spans="1:13" x14ac:dyDescent="0.2">
      <c r="A314" s="65"/>
      <c r="B314" s="105"/>
      <c r="C314" s="106"/>
      <c r="D314" s="106"/>
      <c r="E314" s="106"/>
      <c r="F314" s="106"/>
      <c r="G314" s="107"/>
      <c r="H314" s="107"/>
      <c r="I314" s="28"/>
      <c r="J314" s="107"/>
      <c r="K314" s="107"/>
      <c r="L314" s="108"/>
      <c r="M314" s="32"/>
    </row>
    <row r="315" spans="1:13" x14ac:dyDescent="0.2">
      <c r="A315" s="65"/>
      <c r="B315" s="105"/>
      <c r="C315" s="106"/>
      <c r="D315" s="106"/>
      <c r="E315" s="106"/>
      <c r="F315" s="106"/>
      <c r="G315" s="107"/>
      <c r="H315" s="107"/>
      <c r="I315" s="28"/>
      <c r="J315" s="107"/>
      <c r="K315" s="107"/>
      <c r="L315" s="108"/>
      <c r="M315" s="32"/>
    </row>
    <row r="316" spans="1:13" x14ac:dyDescent="0.2">
      <c r="A316" s="65"/>
      <c r="B316" s="105"/>
      <c r="C316" s="106"/>
      <c r="D316" s="106"/>
      <c r="E316" s="106"/>
      <c r="F316" s="106"/>
      <c r="G316" s="107"/>
      <c r="H316" s="107"/>
      <c r="I316" s="28"/>
      <c r="J316" s="107"/>
      <c r="K316" s="107"/>
      <c r="L316" s="108"/>
      <c r="M316" s="32"/>
    </row>
    <row r="317" spans="1:13" x14ac:dyDescent="0.2">
      <c r="A317" s="65"/>
      <c r="B317" s="105"/>
      <c r="C317" s="106"/>
      <c r="D317" s="106"/>
      <c r="E317" s="106"/>
      <c r="F317" s="106"/>
      <c r="G317" s="107"/>
      <c r="H317" s="107"/>
      <c r="I317" s="28"/>
      <c r="J317" s="107"/>
      <c r="K317" s="107"/>
      <c r="L317" s="108"/>
      <c r="M317" s="32"/>
    </row>
    <row r="318" spans="1:13" x14ac:dyDescent="0.2">
      <c r="A318" s="65"/>
      <c r="B318" s="105"/>
      <c r="C318" s="106"/>
      <c r="D318" s="106"/>
      <c r="E318" s="106"/>
      <c r="F318" s="106"/>
      <c r="G318" s="107"/>
      <c r="H318" s="107"/>
      <c r="I318" s="28"/>
      <c r="J318" s="107"/>
      <c r="K318" s="107"/>
      <c r="L318" s="108"/>
      <c r="M318" s="32"/>
    </row>
    <row r="319" spans="1:13" x14ac:dyDescent="0.2">
      <c r="A319" s="65"/>
      <c r="B319" s="105"/>
      <c r="C319" s="106"/>
      <c r="D319" s="106"/>
      <c r="E319" s="106"/>
      <c r="F319" s="106"/>
      <c r="G319" s="107"/>
      <c r="H319" s="107"/>
      <c r="I319" s="28"/>
      <c r="J319" s="107"/>
      <c r="K319" s="107"/>
      <c r="L319" s="108"/>
      <c r="M319" s="32"/>
    </row>
    <row r="320" spans="1:13" x14ac:dyDescent="0.2">
      <c r="A320" s="65"/>
      <c r="B320" s="105"/>
      <c r="C320" s="106"/>
      <c r="D320" s="106"/>
      <c r="E320" s="106"/>
      <c r="F320" s="106"/>
      <c r="G320" s="107"/>
      <c r="H320" s="107"/>
      <c r="I320" s="28"/>
      <c r="J320" s="107"/>
      <c r="K320" s="107"/>
      <c r="L320" s="108"/>
      <c r="M320" s="32"/>
    </row>
    <row r="321" spans="1:13" x14ac:dyDescent="0.2">
      <c r="A321" s="65"/>
      <c r="B321" s="105"/>
      <c r="C321" s="106"/>
      <c r="D321" s="106"/>
      <c r="E321" s="106"/>
      <c r="F321" s="106"/>
      <c r="G321" s="107"/>
      <c r="H321" s="107"/>
      <c r="I321" s="28"/>
      <c r="J321" s="107"/>
      <c r="K321" s="107"/>
      <c r="L321" s="108"/>
      <c r="M321" s="32"/>
    </row>
    <row r="322" spans="1:13" x14ac:dyDescent="0.2">
      <c r="A322" s="65"/>
      <c r="B322" s="105"/>
      <c r="C322" s="106"/>
      <c r="D322" s="106"/>
      <c r="E322" s="106"/>
      <c r="F322" s="106"/>
      <c r="G322" s="107"/>
      <c r="H322" s="107"/>
      <c r="I322" s="28"/>
      <c r="J322" s="107"/>
      <c r="K322" s="107"/>
      <c r="L322" s="108"/>
      <c r="M322" s="32"/>
    </row>
    <row r="323" spans="1:13" x14ac:dyDescent="0.2">
      <c r="A323" s="65"/>
      <c r="B323" s="105"/>
      <c r="C323" s="106"/>
      <c r="D323" s="106"/>
      <c r="E323" s="106"/>
      <c r="F323" s="106"/>
      <c r="G323" s="107"/>
      <c r="H323" s="107"/>
      <c r="I323" s="28"/>
      <c r="J323" s="107"/>
      <c r="K323" s="107"/>
      <c r="L323" s="108"/>
      <c r="M323" s="32"/>
    </row>
    <row r="324" spans="1:13" x14ac:dyDescent="0.2">
      <c r="A324" s="65"/>
      <c r="B324" s="105"/>
      <c r="C324" s="106"/>
      <c r="D324" s="106"/>
      <c r="E324" s="106"/>
      <c r="F324" s="106"/>
      <c r="G324" s="107"/>
      <c r="H324" s="107"/>
      <c r="I324" s="28"/>
      <c r="J324" s="107"/>
      <c r="K324" s="107"/>
      <c r="L324" s="108"/>
      <c r="M324" s="32"/>
    </row>
    <row r="325" spans="1:13" x14ac:dyDescent="0.2">
      <c r="A325" s="65"/>
      <c r="B325" s="105"/>
      <c r="C325" s="106"/>
      <c r="D325" s="106"/>
      <c r="E325" s="106"/>
      <c r="F325" s="106"/>
      <c r="G325" s="107"/>
      <c r="H325" s="107"/>
      <c r="I325" s="28"/>
      <c r="J325" s="107"/>
      <c r="K325" s="107"/>
      <c r="L325" s="108"/>
      <c r="M325" s="32"/>
    </row>
    <row r="326" spans="1:13" x14ac:dyDescent="0.2">
      <c r="A326" s="65"/>
      <c r="B326" s="105"/>
      <c r="C326" s="106"/>
      <c r="D326" s="106"/>
      <c r="E326" s="106"/>
      <c r="F326" s="106"/>
      <c r="G326" s="107"/>
      <c r="H326" s="107"/>
      <c r="I326" s="28"/>
      <c r="J326" s="107"/>
      <c r="K326" s="107"/>
      <c r="L326" s="108"/>
      <c r="M326" s="32"/>
    </row>
    <row r="327" spans="1:13" x14ac:dyDescent="0.2">
      <c r="A327" s="65"/>
      <c r="B327" s="105"/>
      <c r="C327" s="106"/>
      <c r="D327" s="106"/>
      <c r="E327" s="106"/>
      <c r="F327" s="106"/>
      <c r="G327" s="107"/>
      <c r="H327" s="107"/>
      <c r="I327" s="28"/>
      <c r="J327" s="107"/>
      <c r="K327" s="107"/>
      <c r="L327" s="108"/>
      <c r="M327" s="32"/>
    </row>
    <row r="328" spans="1:13" x14ac:dyDescent="0.2">
      <c r="A328" s="65"/>
      <c r="B328" s="105"/>
      <c r="C328" s="106"/>
      <c r="D328" s="106"/>
      <c r="E328" s="106"/>
      <c r="F328" s="106"/>
      <c r="G328" s="107"/>
      <c r="H328" s="107"/>
      <c r="I328" s="28"/>
      <c r="J328" s="107"/>
      <c r="K328" s="107"/>
      <c r="L328" s="108"/>
      <c r="M328" s="32"/>
    </row>
    <row r="329" spans="1:13" x14ac:dyDescent="0.2">
      <c r="A329" s="65"/>
      <c r="B329" s="105"/>
      <c r="C329" s="106"/>
      <c r="D329" s="106"/>
      <c r="E329" s="106"/>
      <c r="F329" s="106"/>
      <c r="G329" s="107"/>
      <c r="H329" s="107"/>
      <c r="I329" s="28"/>
      <c r="J329" s="107"/>
      <c r="K329" s="107"/>
      <c r="L329" s="108"/>
      <c r="M329" s="32"/>
    </row>
    <row r="330" spans="1:13" x14ac:dyDescent="0.2">
      <c r="A330" s="65"/>
      <c r="B330" s="105"/>
      <c r="C330" s="106"/>
      <c r="D330" s="106"/>
      <c r="E330" s="106"/>
      <c r="F330" s="106"/>
      <c r="G330" s="107"/>
      <c r="H330" s="107"/>
      <c r="I330" s="28"/>
      <c r="J330" s="107"/>
      <c r="K330" s="107"/>
      <c r="L330" s="108"/>
      <c r="M330" s="32"/>
    </row>
    <row r="331" spans="1:13" x14ac:dyDescent="0.2">
      <c r="A331" s="65"/>
      <c r="B331" s="105"/>
      <c r="C331" s="106"/>
      <c r="D331" s="106"/>
      <c r="E331" s="106"/>
      <c r="F331" s="106"/>
      <c r="G331" s="107"/>
      <c r="H331" s="107"/>
      <c r="I331" s="28"/>
      <c r="J331" s="107"/>
      <c r="K331" s="107"/>
      <c r="L331" s="108"/>
      <c r="M331" s="32"/>
    </row>
    <row r="332" spans="1:13" x14ac:dyDescent="0.2">
      <c r="A332" s="65"/>
      <c r="B332" s="105"/>
      <c r="C332" s="106"/>
      <c r="D332" s="106"/>
      <c r="E332" s="106"/>
      <c r="F332" s="106"/>
      <c r="G332" s="107"/>
      <c r="H332" s="107"/>
      <c r="I332" s="28"/>
      <c r="J332" s="107"/>
      <c r="K332" s="107"/>
      <c r="L332" s="108"/>
      <c r="M332" s="32"/>
    </row>
    <row r="333" spans="1:13" x14ac:dyDescent="0.2">
      <c r="A333" s="65"/>
      <c r="B333" s="105"/>
      <c r="C333" s="106"/>
      <c r="D333" s="106"/>
      <c r="E333" s="106"/>
      <c r="F333" s="106"/>
      <c r="G333" s="107"/>
      <c r="H333" s="107"/>
      <c r="I333" s="28"/>
      <c r="J333" s="107"/>
      <c r="K333" s="107"/>
      <c r="L333" s="108"/>
      <c r="M333" s="32"/>
    </row>
    <row r="334" spans="1:13" x14ac:dyDescent="0.2">
      <c r="A334" s="65"/>
      <c r="B334" s="105"/>
      <c r="C334" s="106"/>
      <c r="D334" s="106"/>
      <c r="E334" s="106"/>
      <c r="F334" s="106"/>
      <c r="G334" s="107"/>
      <c r="H334" s="107"/>
      <c r="I334" s="28"/>
      <c r="J334" s="107"/>
      <c r="K334" s="107"/>
      <c r="L334" s="108"/>
      <c r="M334" s="32"/>
    </row>
    <row r="335" spans="1:13" x14ac:dyDescent="0.2">
      <c r="A335" s="65"/>
      <c r="B335" s="105"/>
      <c r="C335" s="106"/>
      <c r="D335" s="106"/>
      <c r="E335" s="106"/>
      <c r="F335" s="106"/>
      <c r="G335" s="107"/>
      <c r="H335" s="107"/>
      <c r="I335" s="28"/>
      <c r="J335" s="107"/>
      <c r="K335" s="107"/>
      <c r="L335" s="108"/>
      <c r="M335" s="32"/>
    </row>
    <row r="336" spans="1:13" x14ac:dyDescent="0.2">
      <c r="A336" s="65"/>
      <c r="B336" s="105"/>
      <c r="C336" s="106"/>
      <c r="D336" s="106"/>
      <c r="E336" s="106"/>
      <c r="F336" s="106"/>
      <c r="G336" s="107"/>
      <c r="H336" s="107"/>
      <c r="I336" s="28"/>
      <c r="J336" s="107"/>
      <c r="K336" s="107"/>
      <c r="L336" s="108"/>
      <c r="M336" s="32"/>
    </row>
    <row r="337" spans="1:13" x14ac:dyDescent="0.2">
      <c r="A337" s="65"/>
      <c r="B337" s="105"/>
      <c r="C337" s="106"/>
      <c r="D337" s="106"/>
      <c r="E337" s="106"/>
      <c r="F337" s="106"/>
      <c r="G337" s="107"/>
      <c r="H337" s="107"/>
      <c r="I337" s="28"/>
      <c r="J337" s="107"/>
      <c r="K337" s="107"/>
      <c r="L337" s="108"/>
      <c r="M337" s="32"/>
    </row>
    <row r="338" spans="1:13" x14ac:dyDescent="0.2">
      <c r="A338" s="65"/>
      <c r="B338" s="105"/>
      <c r="C338" s="106"/>
      <c r="D338" s="106"/>
      <c r="E338" s="106"/>
      <c r="F338" s="106"/>
      <c r="G338" s="107"/>
      <c r="H338" s="107"/>
      <c r="I338" s="28"/>
      <c r="J338" s="107"/>
      <c r="K338" s="107"/>
      <c r="L338" s="108"/>
      <c r="M338" s="32"/>
    </row>
    <row r="339" spans="1:13" x14ac:dyDescent="0.2">
      <c r="A339" s="65"/>
      <c r="B339" s="105"/>
      <c r="C339" s="106"/>
      <c r="D339" s="106"/>
      <c r="E339" s="106"/>
      <c r="F339" s="106"/>
      <c r="G339" s="107"/>
      <c r="H339" s="107"/>
      <c r="I339" s="28"/>
      <c r="J339" s="107"/>
      <c r="K339" s="107"/>
      <c r="L339" s="108"/>
      <c r="M339" s="32"/>
    </row>
    <row r="340" spans="1:13" x14ac:dyDescent="0.2">
      <c r="A340" s="65"/>
      <c r="B340" s="105"/>
      <c r="C340" s="106"/>
      <c r="D340" s="106"/>
      <c r="E340" s="106"/>
      <c r="F340" s="106"/>
      <c r="G340" s="107"/>
      <c r="H340" s="107"/>
      <c r="I340" s="28"/>
      <c r="J340" s="107"/>
      <c r="K340" s="107"/>
      <c r="L340" s="108"/>
      <c r="M340" s="32"/>
    </row>
    <row r="341" spans="1:13" x14ac:dyDescent="0.2">
      <c r="A341" s="65"/>
      <c r="B341" s="105"/>
      <c r="C341" s="106"/>
      <c r="D341" s="106"/>
      <c r="E341" s="106"/>
      <c r="F341" s="106"/>
      <c r="G341" s="107"/>
      <c r="H341" s="107"/>
      <c r="I341" s="28"/>
      <c r="J341" s="107"/>
      <c r="K341" s="107"/>
      <c r="L341" s="108"/>
      <c r="M341" s="32"/>
    </row>
    <row r="342" spans="1:13" x14ac:dyDescent="0.2">
      <c r="A342" s="65"/>
      <c r="B342" s="105"/>
      <c r="C342" s="106"/>
      <c r="D342" s="106"/>
      <c r="E342" s="106"/>
      <c r="F342" s="106"/>
      <c r="G342" s="107"/>
      <c r="H342" s="107"/>
      <c r="I342" s="28"/>
      <c r="J342" s="107"/>
      <c r="K342" s="107"/>
      <c r="L342" s="108"/>
      <c r="M342" s="32"/>
    </row>
    <row r="343" spans="1:13" x14ac:dyDescent="0.2">
      <c r="A343" s="65"/>
      <c r="B343" s="105"/>
      <c r="C343" s="106"/>
      <c r="D343" s="106"/>
      <c r="E343" s="106"/>
      <c r="F343" s="106"/>
      <c r="G343" s="107"/>
      <c r="H343" s="107"/>
      <c r="I343" s="28"/>
      <c r="J343" s="107"/>
      <c r="K343" s="107"/>
      <c r="L343" s="108"/>
      <c r="M343" s="32"/>
    </row>
    <row r="344" spans="1:13" x14ac:dyDescent="0.2">
      <c r="A344" s="65"/>
      <c r="B344" s="105"/>
      <c r="C344" s="106"/>
      <c r="D344" s="106"/>
      <c r="E344" s="106"/>
      <c r="F344" s="106"/>
      <c r="G344" s="107"/>
      <c r="H344" s="107"/>
      <c r="I344" s="28"/>
      <c r="J344" s="107"/>
      <c r="K344" s="107"/>
      <c r="L344" s="108"/>
      <c r="M344" s="32"/>
    </row>
    <row r="345" spans="1:13" x14ac:dyDescent="0.2">
      <c r="A345" s="65"/>
      <c r="B345" s="105"/>
      <c r="C345" s="106"/>
      <c r="D345" s="106"/>
      <c r="E345" s="106"/>
      <c r="F345" s="106"/>
      <c r="G345" s="107"/>
      <c r="H345" s="107"/>
      <c r="I345" s="28"/>
      <c r="J345" s="107"/>
      <c r="K345" s="107"/>
      <c r="L345" s="108"/>
      <c r="M345" s="32"/>
    </row>
    <row r="346" spans="1:13" x14ac:dyDescent="0.2">
      <c r="A346" s="65"/>
      <c r="B346" s="105"/>
      <c r="C346" s="106"/>
      <c r="D346" s="106"/>
      <c r="E346" s="106"/>
      <c r="F346" s="106"/>
      <c r="G346" s="107"/>
      <c r="H346" s="107"/>
      <c r="I346" s="28"/>
      <c r="J346" s="107"/>
      <c r="K346" s="107"/>
      <c r="L346" s="108"/>
      <c r="M346" s="32"/>
    </row>
    <row r="347" spans="1:13" x14ac:dyDescent="0.2">
      <c r="A347" s="65"/>
      <c r="B347" s="105"/>
      <c r="C347" s="106"/>
      <c r="D347" s="106"/>
      <c r="E347" s="106"/>
      <c r="F347" s="106"/>
      <c r="G347" s="107"/>
      <c r="H347" s="107"/>
      <c r="I347" s="28"/>
      <c r="J347" s="107"/>
      <c r="K347" s="107"/>
      <c r="L347" s="108"/>
      <c r="M347" s="32"/>
    </row>
    <row r="348" spans="1:13" x14ac:dyDescent="0.2">
      <c r="A348" s="65"/>
      <c r="B348" s="105"/>
      <c r="C348" s="106"/>
      <c r="D348" s="106"/>
      <c r="E348" s="106"/>
      <c r="F348" s="106"/>
      <c r="G348" s="107"/>
      <c r="H348" s="107"/>
      <c r="I348" s="28"/>
      <c r="J348" s="107"/>
      <c r="K348" s="107"/>
      <c r="L348" s="108"/>
      <c r="M348" s="32"/>
    </row>
    <row r="349" spans="1:13" x14ac:dyDescent="0.2">
      <c r="A349" s="65"/>
      <c r="B349" s="105"/>
      <c r="C349" s="106"/>
      <c r="D349" s="106"/>
      <c r="E349" s="106"/>
      <c r="F349" s="106"/>
      <c r="G349" s="107"/>
      <c r="H349" s="107"/>
      <c r="I349" s="28"/>
      <c r="J349" s="107"/>
      <c r="K349" s="107"/>
      <c r="L349" s="108"/>
      <c r="M349" s="32"/>
    </row>
    <row r="350" spans="1:13" x14ac:dyDescent="0.2">
      <c r="A350" s="65"/>
      <c r="B350" s="105"/>
      <c r="C350" s="106"/>
      <c r="D350" s="106"/>
      <c r="E350" s="106"/>
      <c r="F350" s="106"/>
      <c r="G350" s="107"/>
      <c r="H350" s="107"/>
      <c r="I350" s="28"/>
      <c r="J350" s="107"/>
      <c r="K350" s="107"/>
      <c r="L350" s="108"/>
      <c r="M350" s="32"/>
    </row>
    <row r="351" spans="1:13" x14ac:dyDescent="0.2">
      <c r="A351" s="65"/>
      <c r="B351" s="105"/>
      <c r="C351" s="106"/>
      <c r="D351" s="106"/>
      <c r="E351" s="106"/>
      <c r="F351" s="106"/>
      <c r="G351" s="107"/>
      <c r="H351" s="107"/>
      <c r="I351" s="28"/>
      <c r="J351" s="107"/>
      <c r="K351" s="107"/>
      <c r="L351" s="108"/>
      <c r="M351" s="32"/>
    </row>
    <row r="352" spans="1:13" x14ac:dyDescent="0.2">
      <c r="A352" s="65"/>
      <c r="B352" s="105"/>
      <c r="C352" s="106"/>
      <c r="D352" s="106"/>
      <c r="E352" s="106"/>
      <c r="F352" s="106"/>
      <c r="G352" s="107"/>
      <c r="H352" s="107"/>
      <c r="I352" s="28"/>
      <c r="J352" s="107"/>
      <c r="K352" s="107"/>
      <c r="L352" s="108"/>
      <c r="M352" s="32"/>
    </row>
    <row r="353" spans="1:13" x14ac:dyDescent="0.2">
      <c r="A353" s="65"/>
      <c r="B353" s="105"/>
      <c r="C353" s="106"/>
      <c r="D353" s="106"/>
      <c r="E353" s="106"/>
      <c r="F353" s="106"/>
      <c r="G353" s="107"/>
      <c r="H353" s="107"/>
      <c r="I353" s="28"/>
      <c r="J353" s="107"/>
      <c r="K353" s="107"/>
      <c r="L353" s="108"/>
      <c r="M353" s="32"/>
    </row>
    <row r="354" spans="1:13" x14ac:dyDescent="0.2">
      <c r="A354" s="65"/>
      <c r="B354" s="105"/>
      <c r="C354" s="106"/>
      <c r="D354" s="106"/>
      <c r="E354" s="106"/>
      <c r="F354" s="106"/>
      <c r="G354" s="107"/>
      <c r="H354" s="107"/>
      <c r="I354" s="28"/>
      <c r="J354" s="107"/>
      <c r="K354" s="107"/>
      <c r="L354" s="108"/>
      <c r="M354" s="32"/>
    </row>
    <row r="355" spans="1:13" x14ac:dyDescent="0.2">
      <c r="A355" s="65"/>
      <c r="B355" s="105"/>
      <c r="C355" s="106"/>
      <c r="D355" s="106"/>
      <c r="E355" s="106"/>
      <c r="F355" s="106"/>
      <c r="G355" s="107"/>
      <c r="H355" s="107"/>
      <c r="I355" s="28"/>
      <c r="J355" s="107"/>
      <c r="K355" s="107"/>
      <c r="L355" s="108"/>
      <c r="M355" s="32"/>
    </row>
    <row r="356" spans="1:13" x14ac:dyDescent="0.2">
      <c r="A356" s="65"/>
      <c r="B356" s="105"/>
      <c r="C356" s="106"/>
      <c r="D356" s="106"/>
      <c r="E356" s="106"/>
      <c r="F356" s="106"/>
      <c r="G356" s="107"/>
      <c r="H356" s="107"/>
      <c r="I356" s="28"/>
      <c r="J356" s="107"/>
      <c r="K356" s="107"/>
      <c r="L356" s="108"/>
      <c r="M356" s="32"/>
    </row>
    <row r="357" spans="1:13" x14ac:dyDescent="0.2">
      <c r="A357" s="65"/>
      <c r="B357" s="105"/>
      <c r="C357" s="106"/>
      <c r="D357" s="106"/>
      <c r="E357" s="106"/>
      <c r="F357" s="106"/>
      <c r="G357" s="107"/>
      <c r="H357" s="107"/>
      <c r="I357" s="28"/>
      <c r="J357" s="107"/>
      <c r="K357" s="107"/>
      <c r="L357" s="108"/>
      <c r="M357" s="32"/>
    </row>
    <row r="358" spans="1:13" x14ac:dyDescent="0.2">
      <c r="A358" s="65"/>
      <c r="B358" s="105"/>
      <c r="C358" s="106"/>
      <c r="D358" s="106"/>
      <c r="E358" s="106"/>
      <c r="F358" s="106"/>
      <c r="G358" s="107"/>
      <c r="H358" s="107"/>
      <c r="I358" s="28"/>
      <c r="J358" s="107"/>
      <c r="K358" s="107"/>
      <c r="L358" s="108"/>
      <c r="M358" s="32"/>
    </row>
    <row r="359" spans="1:13" x14ac:dyDescent="0.2">
      <c r="A359" s="65"/>
      <c r="B359" s="105"/>
      <c r="C359" s="106"/>
      <c r="D359" s="106"/>
      <c r="E359" s="106"/>
      <c r="F359" s="106"/>
      <c r="G359" s="107"/>
      <c r="H359" s="107"/>
      <c r="I359" s="28"/>
      <c r="J359" s="107"/>
      <c r="K359" s="107"/>
      <c r="L359" s="108"/>
      <c r="M359" s="32"/>
    </row>
    <row r="360" spans="1:13" x14ac:dyDescent="0.2">
      <c r="A360" s="65"/>
      <c r="B360" s="105"/>
      <c r="C360" s="106"/>
      <c r="D360" s="106"/>
      <c r="E360" s="106"/>
      <c r="F360" s="106"/>
      <c r="G360" s="107"/>
      <c r="H360" s="107"/>
      <c r="I360" s="28"/>
      <c r="J360" s="107"/>
      <c r="K360" s="107"/>
      <c r="L360" s="108"/>
      <c r="M360" s="32"/>
    </row>
    <row r="361" spans="1:13" x14ac:dyDescent="0.2">
      <c r="A361" s="65"/>
      <c r="B361" s="105"/>
      <c r="C361" s="106"/>
      <c r="D361" s="106"/>
      <c r="E361" s="106"/>
      <c r="F361" s="106"/>
      <c r="G361" s="107"/>
      <c r="H361" s="107"/>
      <c r="I361" s="28"/>
      <c r="J361" s="107"/>
      <c r="K361" s="107"/>
      <c r="L361" s="108"/>
      <c r="M361" s="32"/>
    </row>
    <row r="362" spans="1:13" x14ac:dyDescent="0.2">
      <c r="A362" s="65"/>
      <c r="B362" s="105"/>
      <c r="C362" s="106"/>
      <c r="D362" s="106"/>
      <c r="E362" s="106"/>
      <c r="F362" s="106"/>
      <c r="G362" s="107"/>
      <c r="H362" s="107"/>
      <c r="I362" s="28"/>
      <c r="J362" s="107"/>
      <c r="K362" s="107"/>
      <c r="L362" s="108"/>
      <c r="M362" s="32"/>
    </row>
    <row r="363" spans="1:13" x14ac:dyDescent="0.2">
      <c r="A363" s="65"/>
      <c r="B363" s="105"/>
      <c r="C363" s="106"/>
      <c r="D363" s="106"/>
      <c r="E363" s="106"/>
      <c r="F363" s="106"/>
      <c r="G363" s="107"/>
      <c r="H363" s="107"/>
      <c r="I363" s="28"/>
      <c r="J363" s="107"/>
      <c r="K363" s="107"/>
      <c r="L363" s="108"/>
      <c r="M363" s="32"/>
    </row>
    <row r="364" spans="1:13" x14ac:dyDescent="0.2">
      <c r="A364" s="65"/>
      <c r="B364" s="105"/>
      <c r="C364" s="106"/>
      <c r="D364" s="106"/>
      <c r="E364" s="106"/>
      <c r="F364" s="106"/>
      <c r="G364" s="107"/>
      <c r="H364" s="107"/>
      <c r="I364" s="28"/>
      <c r="J364" s="107"/>
      <c r="K364" s="107"/>
      <c r="L364" s="108"/>
      <c r="M364" s="32"/>
    </row>
    <row r="365" spans="1:13" x14ac:dyDescent="0.2">
      <c r="A365" s="65"/>
      <c r="B365" s="105"/>
      <c r="C365" s="106"/>
      <c r="D365" s="106"/>
      <c r="E365" s="106"/>
      <c r="F365" s="106"/>
      <c r="G365" s="107"/>
      <c r="H365" s="107"/>
      <c r="I365" s="28"/>
      <c r="J365" s="107"/>
      <c r="K365" s="107"/>
      <c r="L365" s="108"/>
      <c r="M365" s="32"/>
    </row>
    <row r="366" spans="1:13" x14ac:dyDescent="0.2">
      <c r="A366" s="65"/>
      <c r="B366" s="105"/>
      <c r="C366" s="106"/>
      <c r="D366" s="106"/>
      <c r="E366" s="106"/>
      <c r="F366" s="106"/>
      <c r="G366" s="107"/>
      <c r="H366" s="107"/>
      <c r="I366" s="28"/>
      <c r="J366" s="107"/>
      <c r="K366" s="107"/>
      <c r="L366" s="108"/>
      <c r="M366" s="32"/>
    </row>
    <row r="367" spans="1:13" x14ac:dyDescent="0.2">
      <c r="A367" s="65"/>
      <c r="B367" s="105"/>
      <c r="C367" s="106"/>
      <c r="D367" s="106"/>
      <c r="E367" s="106"/>
      <c r="F367" s="106"/>
      <c r="G367" s="107"/>
      <c r="H367" s="107"/>
      <c r="I367" s="28"/>
      <c r="J367" s="107"/>
      <c r="K367" s="107"/>
      <c r="L367" s="108"/>
      <c r="M367" s="32"/>
    </row>
    <row r="368" spans="1:13" x14ac:dyDescent="0.2">
      <c r="A368" s="65"/>
      <c r="B368" s="105"/>
      <c r="C368" s="106"/>
      <c r="D368" s="106"/>
      <c r="E368" s="106"/>
      <c r="F368" s="106"/>
      <c r="G368" s="107"/>
      <c r="H368" s="107"/>
      <c r="I368" s="28"/>
      <c r="J368" s="107"/>
      <c r="K368" s="107"/>
      <c r="L368" s="108"/>
      <c r="M368" s="32"/>
    </row>
    <row r="369" spans="1:13" x14ac:dyDescent="0.2">
      <c r="A369" s="65"/>
      <c r="B369" s="105"/>
      <c r="C369" s="106"/>
      <c r="D369" s="106"/>
      <c r="E369" s="106"/>
      <c r="F369" s="106"/>
      <c r="G369" s="107"/>
      <c r="H369" s="107"/>
      <c r="I369" s="28"/>
      <c r="J369" s="107"/>
      <c r="K369" s="107"/>
      <c r="L369" s="108"/>
      <c r="M369" s="32"/>
    </row>
    <row r="370" spans="1:13" x14ac:dyDescent="0.2">
      <c r="A370" s="65"/>
      <c r="B370" s="105"/>
      <c r="C370" s="106"/>
      <c r="D370" s="106"/>
      <c r="E370" s="106"/>
      <c r="F370" s="106"/>
      <c r="G370" s="107"/>
      <c r="H370" s="107"/>
      <c r="I370" s="28"/>
      <c r="J370" s="107"/>
      <c r="K370" s="107"/>
      <c r="L370" s="108"/>
      <c r="M370" s="32"/>
    </row>
    <row r="371" spans="1:13" x14ac:dyDescent="0.2">
      <c r="A371" s="65"/>
      <c r="B371" s="105"/>
      <c r="C371" s="106"/>
      <c r="D371" s="106"/>
      <c r="E371" s="106"/>
      <c r="F371" s="106"/>
      <c r="G371" s="107"/>
      <c r="H371" s="107"/>
      <c r="I371" s="28"/>
      <c r="J371" s="107"/>
      <c r="K371" s="107"/>
      <c r="L371" s="108"/>
      <c r="M371" s="32"/>
    </row>
    <row r="372" spans="1:13" x14ac:dyDescent="0.2">
      <c r="A372" s="65"/>
      <c r="B372" s="105"/>
      <c r="C372" s="106"/>
      <c r="D372" s="106"/>
      <c r="E372" s="106"/>
      <c r="F372" s="106"/>
      <c r="G372" s="107"/>
      <c r="H372" s="107"/>
      <c r="I372" s="28"/>
      <c r="J372" s="107"/>
      <c r="K372" s="107"/>
      <c r="L372" s="108"/>
      <c r="M372" s="32"/>
    </row>
    <row r="373" spans="1:13" x14ac:dyDescent="0.2">
      <c r="A373" s="65"/>
      <c r="B373" s="105"/>
      <c r="C373" s="106"/>
      <c r="D373" s="106"/>
      <c r="E373" s="106"/>
      <c r="F373" s="106"/>
      <c r="G373" s="107"/>
      <c r="H373" s="107"/>
      <c r="I373" s="28"/>
      <c r="J373" s="107"/>
      <c r="K373" s="107"/>
      <c r="L373" s="108"/>
      <c r="M373" s="32"/>
    </row>
    <row r="374" spans="1:13" x14ac:dyDescent="0.2">
      <c r="A374" s="65"/>
      <c r="B374" s="105"/>
      <c r="C374" s="106"/>
      <c r="D374" s="106"/>
      <c r="E374" s="106"/>
      <c r="F374" s="106"/>
      <c r="G374" s="107"/>
      <c r="H374" s="107"/>
      <c r="I374" s="28"/>
      <c r="J374" s="107"/>
      <c r="K374" s="107"/>
      <c r="L374" s="108"/>
      <c r="M374" s="32"/>
    </row>
    <row r="375" spans="1:13" x14ac:dyDescent="0.2">
      <c r="A375" s="65"/>
      <c r="B375" s="105"/>
      <c r="C375" s="106"/>
      <c r="D375" s="106"/>
      <c r="E375" s="106"/>
      <c r="F375" s="106"/>
      <c r="G375" s="107"/>
      <c r="H375" s="107"/>
      <c r="I375" s="28"/>
      <c r="J375" s="107"/>
      <c r="K375" s="107"/>
      <c r="L375" s="108"/>
      <c r="M375" s="32"/>
    </row>
    <row r="376" spans="1:13" x14ac:dyDescent="0.2">
      <c r="A376" s="65"/>
      <c r="B376" s="105"/>
      <c r="C376" s="106"/>
      <c r="D376" s="106"/>
      <c r="E376" s="106"/>
      <c r="F376" s="106"/>
      <c r="G376" s="107"/>
      <c r="H376" s="107"/>
      <c r="I376" s="28"/>
      <c r="J376" s="107"/>
      <c r="K376" s="107"/>
      <c r="L376" s="108"/>
      <c r="M376" s="32"/>
    </row>
    <row r="377" spans="1:13" x14ac:dyDescent="0.2">
      <c r="A377" s="65"/>
      <c r="B377" s="105"/>
      <c r="C377" s="106"/>
      <c r="D377" s="106"/>
      <c r="E377" s="106"/>
      <c r="F377" s="106"/>
      <c r="G377" s="107"/>
      <c r="H377" s="107"/>
      <c r="I377" s="28"/>
      <c r="J377" s="107"/>
      <c r="K377" s="107"/>
      <c r="L377" s="108"/>
      <c r="M377" s="32"/>
    </row>
    <row r="378" spans="1:13" x14ac:dyDescent="0.2">
      <c r="A378" s="65"/>
      <c r="B378" s="105"/>
      <c r="C378" s="106"/>
      <c r="D378" s="106"/>
      <c r="E378" s="106"/>
      <c r="F378" s="106"/>
      <c r="G378" s="107"/>
      <c r="H378" s="107"/>
      <c r="I378" s="28"/>
      <c r="J378" s="107"/>
      <c r="K378" s="107"/>
      <c r="L378" s="108"/>
      <c r="M378" s="32"/>
    </row>
    <row r="379" spans="1:13" x14ac:dyDescent="0.2">
      <c r="A379" s="65"/>
      <c r="B379" s="105"/>
      <c r="C379" s="106"/>
      <c r="D379" s="106"/>
      <c r="E379" s="106"/>
      <c r="F379" s="106"/>
      <c r="G379" s="107"/>
      <c r="H379" s="107"/>
      <c r="I379" s="28"/>
      <c r="J379" s="107"/>
      <c r="K379" s="107"/>
      <c r="L379" s="108"/>
      <c r="M379" s="32"/>
    </row>
    <row r="380" spans="1:13" x14ac:dyDescent="0.2">
      <c r="A380" s="65"/>
      <c r="B380" s="105"/>
      <c r="C380" s="106"/>
      <c r="D380" s="106"/>
      <c r="E380" s="106"/>
      <c r="F380" s="106"/>
      <c r="G380" s="107"/>
      <c r="H380" s="107"/>
      <c r="I380" s="28"/>
      <c r="J380" s="107"/>
      <c r="K380" s="107"/>
      <c r="L380" s="108"/>
      <c r="M380" s="32"/>
    </row>
    <row r="381" spans="1:13" x14ac:dyDescent="0.2">
      <c r="A381" s="65"/>
      <c r="B381" s="105"/>
      <c r="C381" s="106"/>
      <c r="D381" s="106"/>
      <c r="E381" s="106"/>
      <c r="F381" s="106"/>
      <c r="G381" s="107"/>
      <c r="H381" s="107"/>
      <c r="I381" s="28"/>
      <c r="J381" s="107"/>
      <c r="K381" s="107"/>
      <c r="L381" s="108"/>
      <c r="M381" s="32"/>
    </row>
    <row r="382" spans="1:13" x14ac:dyDescent="0.2">
      <c r="A382" s="65"/>
      <c r="B382" s="105"/>
      <c r="C382" s="106"/>
      <c r="D382" s="106"/>
      <c r="E382" s="106"/>
      <c r="F382" s="106"/>
      <c r="G382" s="107"/>
      <c r="H382" s="107"/>
      <c r="I382" s="28"/>
      <c r="J382" s="107"/>
      <c r="K382" s="107"/>
      <c r="L382" s="108"/>
      <c r="M382" s="32"/>
    </row>
    <row r="383" spans="1:13" x14ac:dyDescent="0.2">
      <c r="A383" s="65"/>
      <c r="B383" s="105"/>
      <c r="C383" s="106"/>
      <c r="D383" s="106"/>
      <c r="E383" s="106"/>
      <c r="F383" s="106"/>
      <c r="G383" s="107"/>
      <c r="H383" s="107"/>
      <c r="I383" s="28"/>
      <c r="J383" s="107"/>
      <c r="K383" s="107"/>
      <c r="L383" s="108"/>
      <c r="M383" s="32"/>
    </row>
    <row r="384" spans="1:13" x14ac:dyDescent="0.2">
      <c r="A384" s="65"/>
      <c r="B384" s="105"/>
      <c r="C384" s="106"/>
      <c r="D384" s="106"/>
      <c r="E384" s="106"/>
      <c r="F384" s="106"/>
      <c r="G384" s="107"/>
      <c r="H384" s="107"/>
      <c r="I384" s="28"/>
      <c r="J384" s="107"/>
      <c r="K384" s="107"/>
      <c r="L384" s="108"/>
      <c r="M384" s="32"/>
    </row>
    <row r="385" spans="1:13" x14ac:dyDescent="0.2">
      <c r="A385" s="65"/>
      <c r="B385" s="105"/>
      <c r="C385" s="106"/>
      <c r="D385" s="106"/>
      <c r="E385" s="106"/>
      <c r="F385" s="106"/>
      <c r="G385" s="107"/>
      <c r="H385" s="107"/>
      <c r="I385" s="28"/>
      <c r="J385" s="107"/>
      <c r="K385" s="107"/>
      <c r="L385" s="108"/>
      <c r="M385" s="32"/>
    </row>
    <row r="386" spans="1:13" x14ac:dyDescent="0.2">
      <c r="A386" s="65"/>
      <c r="B386" s="105"/>
      <c r="C386" s="106"/>
      <c r="D386" s="106"/>
      <c r="E386" s="106"/>
      <c r="F386" s="106"/>
      <c r="G386" s="107"/>
      <c r="H386" s="107"/>
      <c r="I386" s="28"/>
      <c r="J386" s="107"/>
      <c r="K386" s="107"/>
      <c r="L386" s="108"/>
      <c r="M386" s="32"/>
    </row>
    <row r="387" spans="1:13" x14ac:dyDescent="0.2">
      <c r="A387" s="65"/>
      <c r="B387" s="105"/>
      <c r="C387" s="106"/>
      <c r="D387" s="106"/>
      <c r="E387" s="106"/>
      <c r="F387" s="106"/>
      <c r="G387" s="107"/>
      <c r="H387" s="107"/>
      <c r="I387" s="28"/>
      <c r="J387" s="107"/>
      <c r="K387" s="107"/>
      <c r="L387" s="108"/>
      <c r="M387" s="32"/>
    </row>
    <row r="388" spans="1:13" x14ac:dyDescent="0.2">
      <c r="A388" s="65"/>
      <c r="B388" s="105"/>
      <c r="C388" s="106"/>
      <c r="D388" s="106"/>
      <c r="E388" s="106"/>
      <c r="F388" s="106"/>
      <c r="G388" s="107"/>
      <c r="H388" s="107"/>
      <c r="I388" s="28"/>
      <c r="J388" s="107"/>
      <c r="K388" s="107"/>
      <c r="L388" s="108"/>
      <c r="M388" s="32"/>
    </row>
    <row r="389" spans="1:13" x14ac:dyDescent="0.2">
      <c r="A389" s="65"/>
      <c r="B389" s="105"/>
      <c r="C389" s="106"/>
      <c r="D389" s="106"/>
      <c r="E389" s="106"/>
      <c r="F389" s="106"/>
      <c r="G389" s="107"/>
      <c r="H389" s="107"/>
      <c r="I389" s="28"/>
      <c r="J389" s="107"/>
      <c r="K389" s="107"/>
      <c r="L389" s="108"/>
      <c r="M389" s="32"/>
    </row>
    <row r="390" spans="1:13" x14ac:dyDescent="0.2">
      <c r="A390" s="65"/>
      <c r="B390" s="105"/>
      <c r="C390" s="106"/>
      <c r="D390" s="106"/>
      <c r="E390" s="106"/>
      <c r="F390" s="106"/>
      <c r="G390" s="107"/>
      <c r="H390" s="107"/>
      <c r="I390" s="28"/>
      <c r="J390" s="107"/>
      <c r="K390" s="107"/>
      <c r="L390" s="108"/>
      <c r="M390" s="32"/>
    </row>
    <row r="391" spans="1:13" x14ac:dyDescent="0.2">
      <c r="A391" s="65"/>
      <c r="B391" s="105"/>
      <c r="C391" s="106"/>
      <c r="D391" s="106"/>
      <c r="E391" s="106"/>
      <c r="F391" s="106"/>
      <c r="G391" s="107"/>
      <c r="H391" s="107"/>
      <c r="I391" s="28"/>
      <c r="J391" s="107"/>
      <c r="K391" s="107"/>
      <c r="L391" s="108"/>
      <c r="M391" s="32"/>
    </row>
    <row r="392" spans="1:13" x14ac:dyDescent="0.2">
      <c r="A392" s="65"/>
      <c r="B392" s="105"/>
      <c r="C392" s="106"/>
      <c r="D392" s="106"/>
      <c r="E392" s="106"/>
      <c r="F392" s="106"/>
      <c r="G392" s="107"/>
      <c r="H392" s="107"/>
      <c r="I392" s="28"/>
      <c r="J392" s="107"/>
      <c r="K392" s="107"/>
      <c r="L392" s="108"/>
      <c r="M392" s="32"/>
    </row>
    <row r="393" spans="1:13" x14ac:dyDescent="0.2">
      <c r="A393" s="65"/>
      <c r="B393" s="105"/>
      <c r="C393" s="106"/>
      <c r="D393" s="106"/>
      <c r="E393" s="106"/>
      <c r="F393" s="106"/>
      <c r="G393" s="107"/>
      <c r="H393" s="107"/>
      <c r="I393" s="28"/>
      <c r="J393" s="107"/>
      <c r="K393" s="107"/>
      <c r="L393" s="108"/>
      <c r="M393" s="32"/>
    </row>
    <row r="394" spans="1:13" x14ac:dyDescent="0.2">
      <c r="A394" s="65"/>
      <c r="B394" s="105"/>
      <c r="C394" s="106"/>
      <c r="D394" s="106"/>
      <c r="E394" s="106"/>
      <c r="F394" s="106"/>
      <c r="G394" s="107"/>
      <c r="H394" s="107"/>
      <c r="I394" s="28"/>
      <c r="J394" s="107"/>
      <c r="K394" s="107"/>
      <c r="L394" s="108"/>
      <c r="M394" s="32"/>
    </row>
    <row r="395" spans="1:13" x14ac:dyDescent="0.2">
      <c r="A395" s="65"/>
      <c r="B395" s="105"/>
      <c r="C395" s="106"/>
      <c r="D395" s="106"/>
      <c r="E395" s="106"/>
      <c r="F395" s="106"/>
      <c r="G395" s="107"/>
      <c r="H395" s="107"/>
      <c r="I395" s="28"/>
      <c r="J395" s="107"/>
      <c r="K395" s="107"/>
      <c r="L395" s="108"/>
      <c r="M395" s="32"/>
    </row>
    <row r="396" spans="1:13" x14ac:dyDescent="0.2">
      <c r="A396" s="65"/>
      <c r="B396" s="105"/>
      <c r="C396" s="106"/>
      <c r="D396" s="106"/>
      <c r="E396" s="106"/>
      <c r="F396" s="106"/>
      <c r="G396" s="107"/>
      <c r="H396" s="107"/>
      <c r="I396" s="28"/>
      <c r="J396" s="107"/>
      <c r="K396" s="107"/>
      <c r="L396" s="108"/>
      <c r="M396" s="32"/>
    </row>
    <row r="397" spans="1:13" x14ac:dyDescent="0.2">
      <c r="A397" s="65"/>
      <c r="B397" s="105"/>
      <c r="C397" s="106"/>
      <c r="D397" s="106"/>
      <c r="E397" s="106"/>
      <c r="F397" s="106"/>
      <c r="G397" s="107"/>
      <c r="H397" s="107"/>
      <c r="I397" s="28"/>
      <c r="J397" s="107"/>
      <c r="K397" s="107"/>
      <c r="L397" s="108"/>
      <c r="M397" s="32"/>
    </row>
    <row r="398" spans="1:13" x14ac:dyDescent="0.2">
      <c r="A398" s="65"/>
      <c r="B398" s="105"/>
      <c r="C398" s="106"/>
      <c r="D398" s="106"/>
      <c r="E398" s="106"/>
      <c r="F398" s="106"/>
      <c r="G398" s="107"/>
      <c r="H398" s="107"/>
      <c r="I398" s="28"/>
      <c r="J398" s="107"/>
      <c r="K398" s="107"/>
      <c r="L398" s="108"/>
      <c r="M398" s="32"/>
    </row>
    <row r="399" spans="1:13" x14ac:dyDescent="0.2">
      <c r="A399" s="65"/>
      <c r="B399" s="105"/>
      <c r="C399" s="106"/>
      <c r="D399" s="106"/>
      <c r="E399" s="106"/>
      <c r="F399" s="106"/>
      <c r="G399" s="107"/>
      <c r="H399" s="107"/>
      <c r="I399" s="28"/>
      <c r="J399" s="107"/>
      <c r="K399" s="107"/>
      <c r="L399" s="108"/>
      <c r="M399" s="32"/>
    </row>
    <row r="400" spans="1:13" x14ac:dyDescent="0.2">
      <c r="A400" s="65"/>
      <c r="B400" s="105"/>
      <c r="C400" s="106"/>
      <c r="D400" s="106"/>
      <c r="E400" s="106"/>
      <c r="F400" s="106"/>
      <c r="G400" s="107"/>
      <c r="H400" s="107"/>
      <c r="I400" s="28"/>
      <c r="J400" s="107"/>
      <c r="K400" s="107"/>
      <c r="L400" s="108"/>
      <c r="M400" s="32"/>
    </row>
    <row r="401" spans="1:13" x14ac:dyDescent="0.2">
      <c r="A401" s="65"/>
      <c r="B401" s="105"/>
      <c r="C401" s="106"/>
      <c r="D401" s="106"/>
      <c r="E401" s="106"/>
      <c r="F401" s="106"/>
      <c r="G401" s="107"/>
      <c r="H401" s="107"/>
      <c r="I401" s="28"/>
      <c r="J401" s="107"/>
      <c r="K401" s="107"/>
      <c r="L401" s="108"/>
      <c r="M401" s="32"/>
    </row>
    <row r="402" spans="1:13" x14ac:dyDescent="0.2">
      <c r="A402" s="65"/>
      <c r="B402" s="105"/>
      <c r="C402" s="106"/>
      <c r="D402" s="106"/>
      <c r="E402" s="106"/>
      <c r="F402" s="106"/>
      <c r="G402" s="107"/>
      <c r="H402" s="107"/>
      <c r="I402" s="28"/>
      <c r="J402" s="107"/>
      <c r="K402" s="107"/>
      <c r="L402" s="108"/>
      <c r="M402" s="32"/>
    </row>
  </sheetData>
  <sheetProtection insertRows="0"/>
  <mergeCells count="16">
    <mergeCell ref="A140:F140"/>
    <mergeCell ref="A141:F141"/>
    <mergeCell ref="A142:F142"/>
    <mergeCell ref="A143:F143"/>
    <mergeCell ref="A106:C106"/>
    <mergeCell ref="A107:C107"/>
    <mergeCell ref="A108:C108"/>
    <mergeCell ref="A109:C109"/>
    <mergeCell ref="A110:C110"/>
    <mergeCell ref="A111:C111"/>
    <mergeCell ref="A105:C105"/>
    <mergeCell ref="A1:H1"/>
    <mergeCell ref="A101:C101"/>
    <mergeCell ref="A102:C102"/>
    <mergeCell ref="A103:C103"/>
    <mergeCell ref="A104:C104"/>
  </mergeCells>
  <conditionalFormatting sqref="F144:F153 C121:F127 C60:F61 A59:F59 A47:F49 C18:F18 H18 H73:H77 C129:E153 F129:F139 H131:H153 C114:F118 C40:F44 H40:H44 C45:E45 H13 A27:F28 H47:H49 H114:H127 A13:F13 H31:H38 A44:B46 C31:F38 C21:F26 H26:H28 H21:H24 C52:F58 H52:H61 H65:H71 C80:F86 C64:F77 E89:E99 H4:H9">
    <cfRule type="cellIs" dxfId="868" priority="783" stopIfTrue="1" operator="equal">
      <formula>"Input"</formula>
    </cfRule>
    <cfRule type="cellIs" dxfId="867" priority="784" stopIfTrue="1" operator="notEqual">
      <formula>"Input"</formula>
    </cfRule>
  </conditionalFormatting>
  <conditionalFormatting sqref="D148 F148">
    <cfRule type="cellIs" dxfId="866" priority="781" stopIfTrue="1" operator="equal">
      <formula>"Input"</formula>
    </cfRule>
    <cfRule type="cellIs" dxfId="865" priority="782" stopIfTrue="1" operator="notEqual">
      <formula>"Input"</formula>
    </cfRule>
  </conditionalFormatting>
  <conditionalFormatting sqref="D61 D52:D53 F52:F53 F61">
    <cfRule type="cellIs" dxfId="864" priority="779" stopIfTrue="1" operator="equal">
      <formula>"Input"</formula>
    </cfRule>
    <cfRule type="cellIs" dxfId="863" priority="780" stopIfTrue="1" operator="notEqual">
      <formula>"Input"</formula>
    </cfRule>
  </conditionalFormatting>
  <conditionalFormatting sqref="D60 F60">
    <cfRule type="cellIs" dxfId="862" priority="777" stopIfTrue="1" operator="equal">
      <formula>"Input"</formula>
    </cfRule>
    <cfRule type="cellIs" dxfId="861" priority="778" stopIfTrue="1" operator="notEqual">
      <formula>"Input"</formula>
    </cfRule>
  </conditionalFormatting>
  <conditionalFormatting sqref="D68 F68">
    <cfRule type="cellIs" dxfId="860" priority="775" stopIfTrue="1" operator="equal">
      <formula>"Input"</formula>
    </cfRule>
    <cfRule type="cellIs" dxfId="859" priority="776" stopIfTrue="1" operator="notEqual">
      <formula>"Input"</formula>
    </cfRule>
  </conditionalFormatting>
  <conditionalFormatting sqref="D147 F147">
    <cfRule type="cellIs" dxfId="858" priority="773" stopIfTrue="1" operator="equal">
      <formula>"Input"</formula>
    </cfRule>
    <cfRule type="cellIs" dxfId="857" priority="774" stopIfTrue="1" operator="notEqual">
      <formula>"Input"</formula>
    </cfRule>
  </conditionalFormatting>
  <conditionalFormatting sqref="D149 F149">
    <cfRule type="cellIs" dxfId="856" priority="771" stopIfTrue="1" operator="equal">
      <formula>"Input"</formula>
    </cfRule>
    <cfRule type="cellIs" dxfId="855" priority="772" stopIfTrue="1" operator="notEqual">
      <formula>"Input"</formula>
    </cfRule>
  </conditionalFormatting>
  <conditionalFormatting sqref="D148 F148">
    <cfRule type="cellIs" dxfId="854" priority="769" stopIfTrue="1" operator="equal">
      <formula>"Input"</formula>
    </cfRule>
    <cfRule type="cellIs" dxfId="853" priority="770" stopIfTrue="1" operator="notEqual">
      <formula>"Input"</formula>
    </cfRule>
  </conditionalFormatting>
  <conditionalFormatting sqref="F80:F82 D80:D83">
    <cfRule type="cellIs" dxfId="852" priority="767" stopIfTrue="1" operator="equal">
      <formula>"Input"</formula>
    </cfRule>
    <cfRule type="cellIs" dxfId="851" priority="768" stopIfTrue="1" operator="notEqual">
      <formula>"Input"</formula>
    </cfRule>
  </conditionalFormatting>
  <conditionalFormatting sqref="F83 D80:D83">
    <cfRule type="cellIs" dxfId="850" priority="765" stopIfTrue="1" operator="equal">
      <formula>"Input"</formula>
    </cfRule>
    <cfRule type="cellIs" dxfId="849" priority="766" stopIfTrue="1" operator="notEqual">
      <formula>"Input"</formula>
    </cfRule>
  </conditionalFormatting>
  <conditionalFormatting sqref="D84 F84">
    <cfRule type="cellIs" dxfId="848" priority="763" stopIfTrue="1" operator="equal">
      <formula>"Input"</formula>
    </cfRule>
    <cfRule type="cellIs" dxfId="847" priority="764" stopIfTrue="1" operator="notEqual">
      <formula>"Input"</formula>
    </cfRule>
  </conditionalFormatting>
  <conditionalFormatting sqref="D118 F118">
    <cfRule type="cellIs" dxfId="846" priority="755" stopIfTrue="1" operator="equal">
      <formula>"Input"</formula>
    </cfRule>
    <cfRule type="cellIs" dxfId="845" priority="756" stopIfTrue="1" operator="notEqual">
      <formula>"Input"</formula>
    </cfRule>
  </conditionalFormatting>
  <conditionalFormatting sqref="D115:D118 F115:F118">
    <cfRule type="cellIs" dxfId="844" priority="761" stopIfTrue="1" operator="equal">
      <formula>"Input"</formula>
    </cfRule>
    <cfRule type="cellIs" dxfId="843" priority="762" stopIfTrue="1" operator="notEqual">
      <formula>"Input"</formula>
    </cfRule>
  </conditionalFormatting>
  <conditionalFormatting sqref="D115:D118 F115:F118">
    <cfRule type="cellIs" dxfId="842" priority="759" stopIfTrue="1" operator="equal">
      <formula>"Input"</formula>
    </cfRule>
    <cfRule type="cellIs" dxfId="841" priority="760" stopIfTrue="1" operator="notEqual">
      <formula>"Input"</formula>
    </cfRule>
  </conditionalFormatting>
  <conditionalFormatting sqref="D140:D143 D117 F117 F140:F143">
    <cfRule type="cellIs" dxfId="840" priority="757" stopIfTrue="1" operator="equal">
      <formula>"Input"</formula>
    </cfRule>
    <cfRule type="cellIs" dxfId="839" priority="758" stopIfTrue="1" operator="notEqual">
      <formula>"Input"</formula>
    </cfRule>
  </conditionalFormatting>
  <conditionalFormatting sqref="E52:E53 E61">
    <cfRule type="cellIs" dxfId="838" priority="727" stopIfTrue="1" operator="equal">
      <formula>"Input"</formula>
    </cfRule>
    <cfRule type="cellIs" dxfId="837" priority="728" stopIfTrue="1" operator="notEqual">
      <formula>"Input"</formula>
    </cfRule>
  </conditionalFormatting>
  <conditionalFormatting sqref="D117 F117">
    <cfRule type="cellIs" dxfId="836" priority="753" stopIfTrue="1" operator="equal">
      <formula>"Input"</formula>
    </cfRule>
    <cfRule type="cellIs" dxfId="835" priority="754" stopIfTrue="1" operator="notEqual">
      <formula>"Input"</formula>
    </cfRule>
  </conditionalFormatting>
  <conditionalFormatting sqref="D140:D143 F140:F143">
    <cfRule type="cellIs" dxfId="834" priority="751" stopIfTrue="1" operator="equal">
      <formula>"Input"</formula>
    </cfRule>
    <cfRule type="cellIs" dxfId="833" priority="752" stopIfTrue="1" operator="notEqual">
      <formula>"Input"</formula>
    </cfRule>
  </conditionalFormatting>
  <conditionalFormatting sqref="D118 F118">
    <cfRule type="cellIs" dxfId="832" priority="749" stopIfTrue="1" operator="equal">
      <formula>"Input"</formula>
    </cfRule>
    <cfRule type="cellIs" dxfId="831" priority="750" stopIfTrue="1" operator="notEqual">
      <formula>"Input"</formula>
    </cfRule>
  </conditionalFormatting>
  <conditionalFormatting sqref="D117 F117">
    <cfRule type="cellIs" dxfId="830" priority="747" stopIfTrue="1" operator="equal">
      <formula>"Input"</formula>
    </cfRule>
    <cfRule type="cellIs" dxfId="829" priority="748" stopIfTrue="1" operator="notEqual">
      <formula>"Input"</formula>
    </cfRule>
  </conditionalFormatting>
  <conditionalFormatting sqref="D117 F117">
    <cfRule type="cellIs" dxfId="828" priority="745" stopIfTrue="1" operator="equal">
      <formula>"Input"</formula>
    </cfRule>
    <cfRule type="cellIs" dxfId="827" priority="746" stopIfTrue="1" operator="notEqual">
      <formula>"Input"</formula>
    </cfRule>
  </conditionalFormatting>
  <conditionalFormatting sqref="D117 F117">
    <cfRule type="cellIs" dxfId="826" priority="743" stopIfTrue="1" operator="equal">
      <formula>"Input"</formula>
    </cfRule>
    <cfRule type="cellIs" dxfId="825" priority="744" stopIfTrue="1" operator="notEqual">
      <formula>"Input"</formula>
    </cfRule>
  </conditionalFormatting>
  <conditionalFormatting sqref="D144 D118 F118 F144">
    <cfRule type="cellIs" dxfId="824" priority="741" stopIfTrue="1" operator="equal">
      <formula>"Input"</formula>
    </cfRule>
    <cfRule type="cellIs" dxfId="823" priority="742" stopIfTrue="1" operator="notEqual">
      <formula>"Input"</formula>
    </cfRule>
  </conditionalFormatting>
  <conditionalFormatting sqref="D140:D143 F140:F143">
    <cfRule type="cellIs" dxfId="822" priority="739" stopIfTrue="1" operator="equal">
      <formula>"Input"</formula>
    </cfRule>
    <cfRule type="cellIs" dxfId="821" priority="740" stopIfTrue="1" operator="notEqual">
      <formula>"Input"</formula>
    </cfRule>
  </conditionalFormatting>
  <conditionalFormatting sqref="D118 F118">
    <cfRule type="cellIs" dxfId="820" priority="737" stopIfTrue="1" operator="equal">
      <formula>"Input"</formula>
    </cfRule>
    <cfRule type="cellIs" dxfId="819" priority="738" stopIfTrue="1" operator="notEqual">
      <formula>"Input"</formula>
    </cfRule>
  </conditionalFormatting>
  <conditionalFormatting sqref="D144 F144">
    <cfRule type="cellIs" dxfId="818" priority="735" stopIfTrue="1" operator="equal">
      <formula>"Input"</formula>
    </cfRule>
    <cfRule type="cellIs" dxfId="817" priority="736" stopIfTrue="1" operator="notEqual">
      <formula>"Input"</formula>
    </cfRule>
  </conditionalFormatting>
  <conditionalFormatting sqref="D140:D143 F140:F143">
    <cfRule type="cellIs" dxfId="816" priority="733" stopIfTrue="1" operator="equal">
      <formula>"Input"</formula>
    </cfRule>
    <cfRule type="cellIs" dxfId="815" priority="734" stopIfTrue="1" operator="notEqual">
      <formula>"Input"</formula>
    </cfRule>
  </conditionalFormatting>
  <conditionalFormatting sqref="E72 E77 E144:E153 E80:E83 E64:E66">
    <cfRule type="cellIs" dxfId="814" priority="731" stopIfTrue="1" operator="equal">
      <formula>"Input"</formula>
    </cfRule>
    <cfRule type="cellIs" dxfId="813" priority="732" stopIfTrue="1" operator="notEqual">
      <formula>"Input"</formula>
    </cfRule>
  </conditionalFormatting>
  <conditionalFormatting sqref="E148">
    <cfRule type="cellIs" dxfId="812" priority="729" stopIfTrue="1" operator="equal">
      <formula>"Input"</formula>
    </cfRule>
    <cfRule type="cellIs" dxfId="811" priority="730" stopIfTrue="1" operator="notEqual">
      <formula>"Input"</formula>
    </cfRule>
  </conditionalFormatting>
  <conditionalFormatting sqref="E80:E83">
    <cfRule type="cellIs" dxfId="810" priority="713" stopIfTrue="1" operator="equal">
      <formula>"Input"</formula>
    </cfRule>
    <cfRule type="cellIs" dxfId="809" priority="714" stopIfTrue="1" operator="notEqual">
      <formula>"Input"</formula>
    </cfRule>
  </conditionalFormatting>
  <conditionalFormatting sqref="E148">
    <cfRule type="cellIs" dxfId="808" priority="717" stopIfTrue="1" operator="equal">
      <formula>"Input"</formula>
    </cfRule>
    <cfRule type="cellIs" dxfId="807" priority="718" stopIfTrue="1" operator="notEqual">
      <formula>"Input"</formula>
    </cfRule>
  </conditionalFormatting>
  <conditionalFormatting sqref="E60">
    <cfRule type="cellIs" dxfId="806" priority="725" stopIfTrue="1" operator="equal">
      <formula>"Input"</formula>
    </cfRule>
    <cfRule type="cellIs" dxfId="805" priority="726" stopIfTrue="1" operator="notEqual">
      <formula>"Input"</formula>
    </cfRule>
  </conditionalFormatting>
  <conditionalFormatting sqref="E68">
    <cfRule type="cellIs" dxfId="804" priority="723" stopIfTrue="1" operator="equal">
      <formula>"Input"</formula>
    </cfRule>
    <cfRule type="cellIs" dxfId="803" priority="724" stopIfTrue="1" operator="notEqual">
      <formula>"Input"</formula>
    </cfRule>
  </conditionalFormatting>
  <conditionalFormatting sqref="E117">
    <cfRule type="cellIs" dxfId="802" priority="701" stopIfTrue="1" operator="equal">
      <formula>"Input"</formula>
    </cfRule>
    <cfRule type="cellIs" dxfId="801" priority="702" stopIfTrue="1" operator="notEqual">
      <formula>"Input"</formula>
    </cfRule>
  </conditionalFormatting>
  <conditionalFormatting sqref="E147">
    <cfRule type="cellIs" dxfId="800" priority="721" stopIfTrue="1" operator="equal">
      <formula>"Input"</formula>
    </cfRule>
    <cfRule type="cellIs" dxfId="799" priority="722" stopIfTrue="1" operator="notEqual">
      <formula>"Input"</formula>
    </cfRule>
  </conditionalFormatting>
  <conditionalFormatting sqref="E149">
    <cfRule type="cellIs" dxfId="798" priority="719" stopIfTrue="1" operator="equal">
      <formula>"Input"</formula>
    </cfRule>
    <cfRule type="cellIs" dxfId="797" priority="720" stopIfTrue="1" operator="notEqual">
      <formula>"Input"</formula>
    </cfRule>
  </conditionalFormatting>
  <conditionalFormatting sqref="E80:E83">
    <cfRule type="cellIs" dxfId="796" priority="715" stopIfTrue="1" operator="equal">
      <formula>"Input"</formula>
    </cfRule>
    <cfRule type="cellIs" dxfId="795" priority="716" stopIfTrue="1" operator="notEqual">
      <formula>"Input"</formula>
    </cfRule>
  </conditionalFormatting>
  <conditionalFormatting sqref="E84">
    <cfRule type="cellIs" dxfId="794" priority="711" stopIfTrue="1" operator="equal">
      <formula>"Input"</formula>
    </cfRule>
    <cfRule type="cellIs" dxfId="793" priority="712" stopIfTrue="1" operator="notEqual">
      <formula>"Input"</formula>
    </cfRule>
  </conditionalFormatting>
  <conditionalFormatting sqref="E140:E143">
    <cfRule type="cellIs" dxfId="792" priority="699" stopIfTrue="1" operator="equal">
      <formula>"Input"</formula>
    </cfRule>
    <cfRule type="cellIs" dxfId="791" priority="700" stopIfTrue="1" operator="notEqual">
      <formula>"Input"</formula>
    </cfRule>
  </conditionalFormatting>
  <conditionalFormatting sqref="E118">
    <cfRule type="cellIs" dxfId="790" priority="685" stopIfTrue="1" operator="equal">
      <formula>"Input"</formula>
    </cfRule>
    <cfRule type="cellIs" dxfId="789" priority="686" stopIfTrue="1" operator="notEqual">
      <formula>"Input"</formula>
    </cfRule>
  </conditionalFormatting>
  <conditionalFormatting sqref="E115:E118">
    <cfRule type="cellIs" dxfId="788" priority="709" stopIfTrue="1" operator="equal">
      <formula>"Input"</formula>
    </cfRule>
    <cfRule type="cellIs" dxfId="787" priority="710" stopIfTrue="1" operator="notEqual">
      <formula>"Input"</formula>
    </cfRule>
  </conditionalFormatting>
  <conditionalFormatting sqref="E115:E118">
    <cfRule type="cellIs" dxfId="786" priority="707" stopIfTrue="1" operator="equal">
      <formula>"Input"</formula>
    </cfRule>
    <cfRule type="cellIs" dxfId="785" priority="708" stopIfTrue="1" operator="notEqual">
      <formula>"Input"</formula>
    </cfRule>
  </conditionalFormatting>
  <conditionalFormatting sqref="E117 E140:E143">
    <cfRule type="cellIs" dxfId="784" priority="705" stopIfTrue="1" operator="equal">
      <formula>"Input"</formula>
    </cfRule>
    <cfRule type="cellIs" dxfId="783" priority="706" stopIfTrue="1" operator="notEqual">
      <formula>"Input"</formula>
    </cfRule>
  </conditionalFormatting>
  <conditionalFormatting sqref="E118">
    <cfRule type="cellIs" dxfId="782" priority="703" stopIfTrue="1" operator="equal">
      <formula>"Input"</formula>
    </cfRule>
    <cfRule type="cellIs" dxfId="781" priority="704" stopIfTrue="1" operator="notEqual">
      <formula>"Input"</formula>
    </cfRule>
  </conditionalFormatting>
  <conditionalFormatting sqref="E118">
    <cfRule type="cellIs" dxfId="780" priority="697" stopIfTrue="1" operator="equal">
      <formula>"Input"</formula>
    </cfRule>
    <cfRule type="cellIs" dxfId="779" priority="698" stopIfTrue="1" operator="notEqual">
      <formula>"Input"</formula>
    </cfRule>
  </conditionalFormatting>
  <conditionalFormatting sqref="E117">
    <cfRule type="cellIs" dxfId="778" priority="695" stopIfTrue="1" operator="equal">
      <formula>"Input"</formula>
    </cfRule>
    <cfRule type="cellIs" dxfId="777" priority="696" stopIfTrue="1" operator="notEqual">
      <formula>"Input"</formula>
    </cfRule>
  </conditionalFormatting>
  <conditionalFormatting sqref="E117">
    <cfRule type="cellIs" dxfId="776" priority="693" stopIfTrue="1" operator="equal">
      <formula>"Input"</formula>
    </cfRule>
    <cfRule type="cellIs" dxfId="775" priority="694" stopIfTrue="1" operator="notEqual">
      <formula>"Input"</formula>
    </cfRule>
  </conditionalFormatting>
  <conditionalFormatting sqref="E117">
    <cfRule type="cellIs" dxfId="774" priority="691" stopIfTrue="1" operator="equal">
      <formula>"Input"</formula>
    </cfRule>
    <cfRule type="cellIs" dxfId="773" priority="692" stopIfTrue="1" operator="notEqual">
      <formula>"Input"</formula>
    </cfRule>
  </conditionalFormatting>
  <conditionalFormatting sqref="E118 E144">
    <cfRule type="cellIs" dxfId="772" priority="689" stopIfTrue="1" operator="equal">
      <formula>"Input"</formula>
    </cfRule>
    <cfRule type="cellIs" dxfId="771" priority="690" stopIfTrue="1" operator="notEqual">
      <formula>"Input"</formula>
    </cfRule>
  </conditionalFormatting>
  <conditionalFormatting sqref="E140:E143">
    <cfRule type="cellIs" dxfId="770" priority="687" stopIfTrue="1" operator="equal">
      <formula>"Input"</formula>
    </cfRule>
    <cfRule type="cellIs" dxfId="769" priority="688" stopIfTrue="1" operator="notEqual">
      <formula>"Input"</formula>
    </cfRule>
  </conditionalFormatting>
  <conditionalFormatting sqref="E144">
    <cfRule type="cellIs" dxfId="768" priority="683" stopIfTrue="1" operator="equal">
      <formula>"Input"</formula>
    </cfRule>
    <cfRule type="cellIs" dxfId="767" priority="684" stopIfTrue="1" operator="notEqual">
      <formula>"Input"</formula>
    </cfRule>
  </conditionalFormatting>
  <conditionalFormatting sqref="E140:E143">
    <cfRule type="cellIs" dxfId="766" priority="681" stopIfTrue="1" operator="equal">
      <formula>"Input"</formula>
    </cfRule>
    <cfRule type="cellIs" dxfId="765" priority="682" stopIfTrue="1" operator="notEqual">
      <formula>"Input"</formula>
    </cfRule>
  </conditionalFormatting>
  <conditionalFormatting sqref="D110 F110">
    <cfRule type="cellIs" dxfId="764" priority="679" stopIfTrue="1" operator="equal">
      <formula>"Input"</formula>
    </cfRule>
    <cfRule type="cellIs" dxfId="763" priority="680" stopIfTrue="1" operator="notEqual">
      <formula>"Input"</formula>
    </cfRule>
  </conditionalFormatting>
  <conditionalFormatting sqref="E110">
    <cfRule type="cellIs" dxfId="762" priority="677" stopIfTrue="1" operator="equal">
      <formula>"Input"</formula>
    </cfRule>
    <cfRule type="cellIs" dxfId="761" priority="678" stopIfTrue="1" operator="notEqual">
      <formula>"Input"</formula>
    </cfRule>
  </conditionalFormatting>
  <conditionalFormatting sqref="A27:B28 A59:B59 H18 H73:H77 H131:H153 H40:H44 H13 H47:H49 H114:H127 H31:H38 A44:B49 H27:H28 H21:H24 H52:H61 H65:H71 H4:H9">
    <cfRule type="cellIs" dxfId="760" priority="675" stopIfTrue="1" operator="equal">
      <formula>"Input"</formula>
    </cfRule>
    <cfRule type="cellIs" dxfId="759" priority="676" stopIfTrue="1" operator="notEqual">
      <formula>"Input"</formula>
    </cfRule>
  </conditionalFormatting>
  <conditionalFormatting sqref="H7:H9">
    <cfRule type="cellIs" dxfId="758" priority="673" stopIfTrue="1" operator="equal">
      <formula>"Input"</formula>
    </cfRule>
    <cfRule type="cellIs" dxfId="757" priority="674" stopIfTrue="1" operator="notEqual">
      <formula>"Input"</formula>
    </cfRule>
  </conditionalFormatting>
  <conditionalFormatting sqref="H7:H9">
    <cfRule type="cellIs" dxfId="756" priority="671" stopIfTrue="1" operator="equal">
      <formula>"Input"</formula>
    </cfRule>
    <cfRule type="cellIs" dxfId="755" priority="672" stopIfTrue="1" operator="notEqual">
      <formula>"Input"</formula>
    </cfRule>
  </conditionalFormatting>
  <conditionalFormatting sqref="H52:H53 H60:H61">
    <cfRule type="cellIs" dxfId="754" priority="669" stopIfTrue="1" operator="equal">
      <formula>"Input"</formula>
    </cfRule>
    <cfRule type="cellIs" dxfId="753" priority="670" stopIfTrue="1" operator="notEqual">
      <formula>"Input"</formula>
    </cfRule>
  </conditionalFormatting>
  <conditionalFormatting sqref="H52:H53 H60:H61">
    <cfRule type="cellIs" dxfId="752" priority="667" stopIfTrue="1" operator="equal">
      <formula>"Input"</formula>
    </cfRule>
    <cfRule type="cellIs" dxfId="751" priority="668" stopIfTrue="1" operator="notEqual">
      <formula>"Input"</formula>
    </cfRule>
  </conditionalFormatting>
  <conditionalFormatting sqref="H77 H64:H66 H72">
    <cfRule type="cellIs" dxfId="750" priority="665" stopIfTrue="1" operator="equal">
      <formula>"Input"</formula>
    </cfRule>
    <cfRule type="cellIs" dxfId="749" priority="666" stopIfTrue="1" operator="notEqual">
      <formula>"Input"</formula>
    </cfRule>
  </conditionalFormatting>
  <conditionalFormatting sqref="H77 H64:H66 H72">
    <cfRule type="cellIs" dxfId="748" priority="663" stopIfTrue="1" operator="equal">
      <formula>"Input"</formula>
    </cfRule>
    <cfRule type="cellIs" dxfId="747" priority="664" stopIfTrue="1" operator="notEqual">
      <formula>"Input"</formula>
    </cfRule>
  </conditionalFormatting>
  <conditionalFormatting sqref="H80:H84">
    <cfRule type="cellIs" dxfId="746" priority="661" stopIfTrue="1" operator="equal">
      <formula>"Input"</formula>
    </cfRule>
    <cfRule type="cellIs" dxfId="745" priority="662" stopIfTrue="1" operator="notEqual">
      <formula>"Input"</formula>
    </cfRule>
  </conditionalFormatting>
  <conditionalFormatting sqref="H80:H84">
    <cfRule type="cellIs" dxfId="744" priority="659" stopIfTrue="1" operator="equal">
      <formula>"Input"</formula>
    </cfRule>
    <cfRule type="cellIs" dxfId="743" priority="660" stopIfTrue="1" operator="notEqual">
      <formula>"Input"</formula>
    </cfRule>
  </conditionalFormatting>
  <conditionalFormatting sqref="H89:H90 H92:H95 H99">
    <cfRule type="cellIs" dxfId="742" priority="657" stopIfTrue="1" operator="equal">
      <formula>"Input"</formula>
    </cfRule>
    <cfRule type="cellIs" dxfId="741" priority="658" stopIfTrue="1" operator="notEqual">
      <formula>"Input"</formula>
    </cfRule>
  </conditionalFormatting>
  <conditionalFormatting sqref="H89:H90 H92:H95 H99">
    <cfRule type="cellIs" dxfId="740" priority="655" stopIfTrue="1" operator="equal">
      <formula>"Input"</formula>
    </cfRule>
    <cfRule type="cellIs" dxfId="739" priority="656" stopIfTrue="1" operator="notEqual">
      <formula>"Input"</formula>
    </cfRule>
  </conditionalFormatting>
  <conditionalFormatting sqref="H110:H111">
    <cfRule type="cellIs" dxfId="738" priority="653" stopIfTrue="1" operator="equal">
      <formula>"Input"</formula>
    </cfRule>
    <cfRule type="cellIs" dxfId="737" priority="654" stopIfTrue="1" operator="notEqual">
      <formula>"Input"</formula>
    </cfRule>
  </conditionalFormatting>
  <conditionalFormatting sqref="H110:H111">
    <cfRule type="cellIs" dxfId="736" priority="651" stopIfTrue="1" operator="equal">
      <formula>"Input"</formula>
    </cfRule>
    <cfRule type="cellIs" dxfId="735" priority="652" stopIfTrue="1" operator="notEqual">
      <formula>"Input"</formula>
    </cfRule>
  </conditionalFormatting>
  <conditionalFormatting sqref="A60:A61">
    <cfRule type="cellIs" dxfId="734" priority="649" stopIfTrue="1" operator="equal">
      <formula>"Input"</formula>
    </cfRule>
    <cfRule type="cellIs" dxfId="733" priority="650" stopIfTrue="1" operator="notEqual">
      <formula>"Input"</formula>
    </cfRule>
  </conditionalFormatting>
  <conditionalFormatting sqref="A60:A61">
    <cfRule type="cellIs" dxfId="732" priority="647" stopIfTrue="1" operator="equal">
      <formula>"Input"</formula>
    </cfRule>
    <cfRule type="cellIs" dxfId="731" priority="648" stopIfTrue="1" operator="notEqual">
      <formula>"Input"</formula>
    </cfRule>
  </conditionalFormatting>
  <conditionalFormatting sqref="A77">
    <cfRule type="cellIs" dxfId="730" priority="645" stopIfTrue="1" operator="equal">
      <formula>"Input"</formula>
    </cfRule>
    <cfRule type="cellIs" dxfId="729" priority="646" stopIfTrue="1" operator="notEqual">
      <formula>"Input"</formula>
    </cfRule>
  </conditionalFormatting>
  <conditionalFormatting sqref="A77">
    <cfRule type="cellIs" dxfId="728" priority="643" stopIfTrue="1" operator="equal">
      <formula>"Input"</formula>
    </cfRule>
    <cfRule type="cellIs" dxfId="727" priority="644" stopIfTrue="1" operator="notEqual">
      <formula>"Input"</formula>
    </cfRule>
  </conditionalFormatting>
  <conditionalFormatting sqref="A144:A152">
    <cfRule type="cellIs" dxfId="726" priority="641" stopIfTrue="1" operator="equal">
      <formula>"Input"</formula>
    </cfRule>
    <cfRule type="cellIs" dxfId="725" priority="642" stopIfTrue="1" operator="notEqual">
      <formula>"Input"</formula>
    </cfRule>
  </conditionalFormatting>
  <conditionalFormatting sqref="A144:A152">
    <cfRule type="cellIs" dxfId="724" priority="639" stopIfTrue="1" operator="equal">
      <formula>"Input"</formula>
    </cfRule>
    <cfRule type="cellIs" dxfId="723" priority="640" stopIfTrue="1" operator="notEqual">
      <formula>"Input"</formula>
    </cfRule>
  </conditionalFormatting>
  <conditionalFormatting sqref="A153">
    <cfRule type="cellIs" dxfId="722" priority="637" stopIfTrue="1" operator="equal">
      <formula>"Input"</formula>
    </cfRule>
    <cfRule type="cellIs" dxfId="721" priority="638" stopIfTrue="1" operator="notEqual">
      <formula>"Input"</formula>
    </cfRule>
  </conditionalFormatting>
  <conditionalFormatting sqref="A153">
    <cfRule type="cellIs" dxfId="720" priority="635" stopIfTrue="1" operator="equal">
      <formula>"Input"</formula>
    </cfRule>
    <cfRule type="cellIs" dxfId="719" priority="636" stopIfTrue="1" operator="notEqual">
      <formula>"Input"</formula>
    </cfRule>
  </conditionalFormatting>
  <conditionalFormatting sqref="D99 D89:D95">
    <cfRule type="cellIs" dxfId="718" priority="633" stopIfTrue="1" operator="equal">
      <formula>"Input"</formula>
    </cfRule>
    <cfRule type="cellIs" dxfId="717" priority="634" stopIfTrue="1" operator="notEqual">
      <formula>"Input"</formula>
    </cfRule>
  </conditionalFormatting>
  <conditionalFormatting sqref="B72:M72 B89:D89 A35 A139:M402 I121:M127 A116:G118 I116:M118 H116:H127 C129:M138 A128:B138 A121:G127 A13:M14 A17:M34 A73:M88 A36:B71 C35:M71 A100:M115 A90:D99 E89:M99 A1:M11">
    <cfRule type="expression" dxfId="716" priority="632">
      <formula>CELL("protect",A1)=0</formula>
    </cfRule>
  </conditionalFormatting>
  <conditionalFormatting sqref="B60:B61">
    <cfRule type="cellIs" dxfId="715" priority="630" stopIfTrue="1" operator="equal">
      <formula>"Input"</formula>
    </cfRule>
    <cfRule type="cellIs" dxfId="714" priority="631" stopIfTrue="1" operator="notEqual">
      <formula>"Input"</formula>
    </cfRule>
  </conditionalFormatting>
  <conditionalFormatting sqref="B60:B61">
    <cfRule type="cellIs" dxfId="713" priority="628" stopIfTrue="1" operator="equal">
      <formula>"Input"</formula>
    </cfRule>
    <cfRule type="cellIs" dxfId="712" priority="629" stopIfTrue="1" operator="notEqual">
      <formula>"Input"</formula>
    </cfRule>
  </conditionalFormatting>
  <conditionalFormatting sqref="B77">
    <cfRule type="cellIs" dxfId="711" priority="626" stopIfTrue="1" operator="equal">
      <formula>"Input"</formula>
    </cfRule>
    <cfRule type="cellIs" dxfId="710" priority="627" stopIfTrue="1" operator="notEqual">
      <formula>"Input"</formula>
    </cfRule>
  </conditionalFormatting>
  <conditionalFormatting sqref="B77">
    <cfRule type="cellIs" dxfId="709" priority="624" stopIfTrue="1" operator="equal">
      <formula>"Input"</formula>
    </cfRule>
    <cfRule type="cellIs" dxfId="708" priority="625" stopIfTrue="1" operator="notEqual">
      <formula>"Input"</formula>
    </cfRule>
  </conditionalFormatting>
  <conditionalFormatting sqref="B144:B152">
    <cfRule type="cellIs" dxfId="707" priority="622" stopIfTrue="1" operator="equal">
      <formula>"Input"</formula>
    </cfRule>
    <cfRule type="cellIs" dxfId="706" priority="623" stopIfTrue="1" operator="notEqual">
      <formula>"Input"</formula>
    </cfRule>
  </conditionalFormatting>
  <conditionalFormatting sqref="B144:B152">
    <cfRule type="cellIs" dxfId="705" priority="620" stopIfTrue="1" operator="equal">
      <formula>"Input"</formula>
    </cfRule>
    <cfRule type="cellIs" dxfId="704" priority="621" stopIfTrue="1" operator="notEqual">
      <formula>"Input"</formula>
    </cfRule>
  </conditionalFormatting>
  <conditionalFormatting sqref="B153">
    <cfRule type="cellIs" dxfId="703" priority="618" stopIfTrue="1" operator="equal">
      <formula>"Input"</formula>
    </cfRule>
    <cfRule type="cellIs" dxfId="702" priority="619" stopIfTrue="1" operator="notEqual">
      <formula>"Input"</formula>
    </cfRule>
  </conditionalFormatting>
  <conditionalFormatting sqref="B153">
    <cfRule type="cellIs" dxfId="701" priority="616" stopIfTrue="1" operator="equal">
      <formula>"Input"</formula>
    </cfRule>
    <cfRule type="cellIs" dxfId="700" priority="617" stopIfTrue="1" operator="notEqual">
      <formula>"Input"</formula>
    </cfRule>
  </conditionalFormatting>
  <conditionalFormatting sqref="C144:C153 C77:E77 C72:E72 C80:C83 C64:C66">
    <cfRule type="cellIs" dxfId="699" priority="614" stopIfTrue="1" operator="equal">
      <formula>"Input"</formula>
    </cfRule>
    <cfRule type="cellIs" dxfId="698" priority="615" stopIfTrue="1" operator="notEqual">
      <formula>"Input"</formula>
    </cfRule>
  </conditionalFormatting>
  <conditionalFormatting sqref="C148">
    <cfRule type="cellIs" dxfId="697" priority="612" stopIfTrue="1" operator="equal">
      <formula>"Input"</formula>
    </cfRule>
    <cfRule type="cellIs" dxfId="696" priority="613" stopIfTrue="1" operator="notEqual">
      <formula>"Input"</formula>
    </cfRule>
  </conditionalFormatting>
  <conditionalFormatting sqref="C140:C143 C117">
    <cfRule type="cellIs" dxfId="695" priority="588" stopIfTrue="1" operator="equal">
      <formula>"Input"</formula>
    </cfRule>
    <cfRule type="cellIs" dxfId="694" priority="589" stopIfTrue="1" operator="notEqual">
      <formula>"Input"</formula>
    </cfRule>
  </conditionalFormatting>
  <conditionalFormatting sqref="C61 C52:C53">
    <cfRule type="cellIs" dxfId="693" priority="610" stopIfTrue="1" operator="equal">
      <formula>"Input"</formula>
    </cfRule>
    <cfRule type="cellIs" dxfId="692" priority="611" stopIfTrue="1" operator="notEqual">
      <formula>"Input"</formula>
    </cfRule>
  </conditionalFormatting>
  <conditionalFormatting sqref="C60">
    <cfRule type="cellIs" dxfId="691" priority="608" stopIfTrue="1" operator="equal">
      <formula>"Input"</formula>
    </cfRule>
    <cfRule type="cellIs" dxfId="690" priority="609" stopIfTrue="1" operator="notEqual">
      <formula>"Input"</formula>
    </cfRule>
  </conditionalFormatting>
  <conditionalFormatting sqref="C68:E68 C69">
    <cfRule type="cellIs" dxfId="689" priority="606" stopIfTrue="1" operator="equal">
      <formula>"Input"</formula>
    </cfRule>
    <cfRule type="cellIs" dxfId="688" priority="607" stopIfTrue="1" operator="notEqual">
      <formula>"Input"</formula>
    </cfRule>
  </conditionalFormatting>
  <conditionalFormatting sqref="C117">
    <cfRule type="cellIs" dxfId="687" priority="574" stopIfTrue="1" operator="equal">
      <formula>"Input"</formula>
    </cfRule>
    <cfRule type="cellIs" dxfId="686" priority="575" stopIfTrue="1" operator="notEqual">
      <formula>"Input"</formula>
    </cfRule>
  </conditionalFormatting>
  <conditionalFormatting sqref="C147">
    <cfRule type="cellIs" dxfId="685" priority="604" stopIfTrue="1" operator="equal">
      <formula>"Input"</formula>
    </cfRule>
    <cfRule type="cellIs" dxfId="684" priority="605" stopIfTrue="1" operator="notEqual">
      <formula>"Input"</formula>
    </cfRule>
  </conditionalFormatting>
  <conditionalFormatting sqref="C148">
    <cfRule type="cellIs" dxfId="683" priority="600" stopIfTrue="1" operator="equal">
      <formula>"Input"</formula>
    </cfRule>
    <cfRule type="cellIs" dxfId="682" priority="601" stopIfTrue="1" operator="notEqual">
      <formula>"Input"</formula>
    </cfRule>
  </conditionalFormatting>
  <conditionalFormatting sqref="C149">
    <cfRule type="cellIs" dxfId="681" priority="602" stopIfTrue="1" operator="equal">
      <formula>"Input"</formula>
    </cfRule>
    <cfRule type="cellIs" dxfId="680" priority="603" stopIfTrue="1" operator="notEqual">
      <formula>"Input"</formula>
    </cfRule>
  </conditionalFormatting>
  <conditionalFormatting sqref="C80:C83">
    <cfRule type="cellIs" dxfId="679" priority="598" stopIfTrue="1" operator="equal">
      <formula>"Input"</formula>
    </cfRule>
    <cfRule type="cellIs" dxfId="678" priority="599" stopIfTrue="1" operator="notEqual">
      <formula>"Input"</formula>
    </cfRule>
  </conditionalFormatting>
  <conditionalFormatting sqref="C80:C83">
    <cfRule type="cellIs" dxfId="677" priority="596" stopIfTrue="1" operator="equal">
      <formula>"Input"</formula>
    </cfRule>
    <cfRule type="cellIs" dxfId="676" priority="597" stopIfTrue="1" operator="notEqual">
      <formula>"Input"</formula>
    </cfRule>
  </conditionalFormatting>
  <conditionalFormatting sqref="C84">
    <cfRule type="cellIs" dxfId="675" priority="594" stopIfTrue="1" operator="equal">
      <formula>"Input"</formula>
    </cfRule>
    <cfRule type="cellIs" dxfId="674" priority="595" stopIfTrue="1" operator="notEqual">
      <formula>"Input"</formula>
    </cfRule>
  </conditionalFormatting>
  <conditionalFormatting sqref="C115:C118">
    <cfRule type="cellIs" dxfId="673" priority="592" stopIfTrue="1" operator="equal">
      <formula>"Input"</formula>
    </cfRule>
    <cfRule type="cellIs" dxfId="672" priority="593" stopIfTrue="1" operator="notEqual">
      <formula>"Input"</formula>
    </cfRule>
  </conditionalFormatting>
  <conditionalFormatting sqref="C115:C118">
    <cfRule type="cellIs" dxfId="671" priority="590" stopIfTrue="1" operator="equal">
      <formula>"Input"</formula>
    </cfRule>
    <cfRule type="cellIs" dxfId="670" priority="591" stopIfTrue="1" operator="notEqual">
      <formula>"Input"</formula>
    </cfRule>
  </conditionalFormatting>
  <conditionalFormatting sqref="C118">
    <cfRule type="cellIs" dxfId="669" priority="586" stopIfTrue="1" operator="equal">
      <formula>"Input"</formula>
    </cfRule>
    <cfRule type="cellIs" dxfId="668" priority="587" stopIfTrue="1" operator="notEqual">
      <formula>"Input"</formula>
    </cfRule>
  </conditionalFormatting>
  <conditionalFormatting sqref="C117">
    <cfRule type="cellIs" dxfId="667" priority="584" stopIfTrue="1" operator="equal">
      <formula>"Input"</formula>
    </cfRule>
    <cfRule type="cellIs" dxfId="666" priority="585" stopIfTrue="1" operator="notEqual">
      <formula>"Input"</formula>
    </cfRule>
  </conditionalFormatting>
  <conditionalFormatting sqref="C140:C143">
    <cfRule type="cellIs" dxfId="665" priority="582" stopIfTrue="1" operator="equal">
      <formula>"Input"</formula>
    </cfRule>
    <cfRule type="cellIs" dxfId="664" priority="583" stopIfTrue="1" operator="notEqual">
      <formula>"Input"</formula>
    </cfRule>
  </conditionalFormatting>
  <conditionalFormatting sqref="C118">
    <cfRule type="cellIs" dxfId="663" priority="580" stopIfTrue="1" operator="equal">
      <formula>"Input"</formula>
    </cfRule>
    <cfRule type="cellIs" dxfId="662" priority="581" stopIfTrue="1" operator="notEqual">
      <formula>"Input"</formula>
    </cfRule>
  </conditionalFormatting>
  <conditionalFormatting sqref="C117">
    <cfRule type="cellIs" dxfId="661" priority="578" stopIfTrue="1" operator="equal">
      <formula>"Input"</formula>
    </cfRule>
    <cfRule type="cellIs" dxfId="660" priority="579" stopIfTrue="1" operator="notEqual">
      <formula>"Input"</formula>
    </cfRule>
  </conditionalFormatting>
  <conditionalFormatting sqref="C117">
    <cfRule type="cellIs" dxfId="659" priority="576" stopIfTrue="1" operator="equal">
      <formula>"Input"</formula>
    </cfRule>
    <cfRule type="cellIs" dxfId="658" priority="577" stopIfTrue="1" operator="notEqual">
      <formula>"Input"</formula>
    </cfRule>
  </conditionalFormatting>
  <conditionalFormatting sqref="C144 C118">
    <cfRule type="cellIs" dxfId="657" priority="572" stopIfTrue="1" operator="equal">
      <formula>"Input"</formula>
    </cfRule>
    <cfRule type="cellIs" dxfId="656" priority="573" stopIfTrue="1" operator="notEqual">
      <formula>"Input"</formula>
    </cfRule>
  </conditionalFormatting>
  <conditionalFormatting sqref="C140:C143">
    <cfRule type="cellIs" dxfId="655" priority="570" stopIfTrue="1" operator="equal">
      <formula>"Input"</formula>
    </cfRule>
    <cfRule type="cellIs" dxfId="654" priority="571" stopIfTrue="1" operator="notEqual">
      <formula>"Input"</formula>
    </cfRule>
  </conditionalFormatting>
  <conditionalFormatting sqref="C118">
    <cfRule type="cellIs" dxfId="653" priority="568" stopIfTrue="1" operator="equal">
      <formula>"Input"</formula>
    </cfRule>
    <cfRule type="cellIs" dxfId="652" priority="569" stopIfTrue="1" operator="notEqual">
      <formula>"Input"</formula>
    </cfRule>
  </conditionalFormatting>
  <conditionalFormatting sqref="C144">
    <cfRule type="cellIs" dxfId="651" priority="566" stopIfTrue="1" operator="equal">
      <formula>"Input"</formula>
    </cfRule>
    <cfRule type="cellIs" dxfId="650" priority="567" stopIfTrue="1" operator="notEqual">
      <formula>"Input"</formula>
    </cfRule>
  </conditionalFormatting>
  <conditionalFormatting sqref="C140:C143">
    <cfRule type="cellIs" dxfId="649" priority="564" stopIfTrue="1" operator="equal">
      <formula>"Input"</formula>
    </cfRule>
    <cfRule type="cellIs" dxfId="648" priority="565" stopIfTrue="1" operator="notEqual">
      <formula>"Input"</formula>
    </cfRule>
  </conditionalFormatting>
  <conditionalFormatting sqref="C4:F4 C5:E9">
    <cfRule type="cellIs" dxfId="647" priority="562" stopIfTrue="1" operator="equal">
      <formula>"Input"</formula>
    </cfRule>
    <cfRule type="cellIs" dxfId="646" priority="563" stopIfTrue="1" operator="notEqual">
      <formula>"Input"</formula>
    </cfRule>
  </conditionalFormatting>
  <conditionalFormatting sqref="B50">
    <cfRule type="expression" dxfId="645" priority="560">
      <formula>CELL("protect",B50)=0</formula>
    </cfRule>
  </conditionalFormatting>
  <conditionalFormatting sqref="B62">
    <cfRule type="expression" dxfId="644" priority="559">
      <formula>CELL("protect",B62)=0</formula>
    </cfRule>
  </conditionalFormatting>
  <conditionalFormatting sqref="B78">
    <cfRule type="expression" dxfId="643" priority="558">
      <formula>CELL("protect",B78)=0</formula>
    </cfRule>
  </conditionalFormatting>
  <conditionalFormatting sqref="B87">
    <cfRule type="expression" dxfId="642" priority="557">
      <formula>CELL("protect",B87)=0</formula>
    </cfRule>
  </conditionalFormatting>
  <conditionalFormatting sqref="B112">
    <cfRule type="expression" dxfId="641" priority="556">
      <formula>CELL("protect",B112)=0</formula>
    </cfRule>
  </conditionalFormatting>
  <conditionalFormatting sqref="H7:H8">
    <cfRule type="cellIs" dxfId="640" priority="554" stopIfTrue="1" operator="equal">
      <formula>"Input"</formula>
    </cfRule>
    <cfRule type="cellIs" dxfId="639" priority="555" stopIfTrue="1" operator="notEqual">
      <formula>"Input"</formula>
    </cfRule>
  </conditionalFormatting>
  <conditionalFormatting sqref="H7:H8">
    <cfRule type="cellIs" dxfId="638" priority="552" stopIfTrue="1" operator="equal">
      <formula>"Input"</formula>
    </cfRule>
    <cfRule type="cellIs" dxfId="637" priority="553" stopIfTrue="1" operator="notEqual">
      <formula>"Input"</formula>
    </cfRule>
  </conditionalFormatting>
  <conditionalFormatting sqref="A7:A8">
    <cfRule type="expression" dxfId="636" priority="551">
      <formula>CELL("protect",A7)=0</formula>
    </cfRule>
  </conditionalFormatting>
  <conditionalFormatting sqref="A30">
    <cfRule type="expression" dxfId="635" priority="547">
      <formula>CELL("protect",A30)=0</formula>
    </cfRule>
  </conditionalFormatting>
  <conditionalFormatting sqref="A29 F29:H30">
    <cfRule type="expression" dxfId="634" priority="550">
      <formula>CELL("protect",A29)=0</formula>
    </cfRule>
  </conditionalFormatting>
  <conditionalFormatting sqref="B30">
    <cfRule type="expression" dxfId="633" priority="549">
      <formula>CELL("protect",B30)=0</formula>
    </cfRule>
  </conditionalFormatting>
  <conditionalFormatting sqref="B29">
    <cfRule type="expression" dxfId="632" priority="548">
      <formula>CELL("protect",B29)=0</formula>
    </cfRule>
  </conditionalFormatting>
  <conditionalFormatting sqref="F23 D23">
    <cfRule type="cellIs" dxfId="631" priority="545" stopIfTrue="1" operator="equal">
      <formula>"Input"</formula>
    </cfRule>
    <cfRule type="cellIs" dxfId="630" priority="546" stopIfTrue="1" operator="notEqual">
      <formula>"Input"</formula>
    </cfRule>
  </conditionalFormatting>
  <conditionalFormatting sqref="E23">
    <cfRule type="cellIs" dxfId="629" priority="543" stopIfTrue="1" operator="equal">
      <formula>"Input"</formula>
    </cfRule>
    <cfRule type="cellIs" dxfId="628" priority="544" stopIfTrue="1" operator="notEqual">
      <formula>"Input"</formula>
    </cfRule>
  </conditionalFormatting>
  <conditionalFormatting sqref="C23">
    <cfRule type="cellIs" dxfId="627" priority="541" stopIfTrue="1" operator="equal">
      <formula>"Input"</formula>
    </cfRule>
    <cfRule type="cellIs" dxfId="626" priority="542" stopIfTrue="1" operator="notEqual">
      <formula>"Input"</formula>
    </cfRule>
  </conditionalFormatting>
  <conditionalFormatting sqref="C23">
    <cfRule type="expression" dxfId="625" priority="540">
      <formula>CELL("protect",C23)=0</formula>
    </cfRule>
  </conditionalFormatting>
  <conditionalFormatting sqref="A67:A68">
    <cfRule type="expression" dxfId="624" priority="528">
      <formula>CELL("protect",A67)=0</formula>
    </cfRule>
  </conditionalFormatting>
  <conditionalFormatting sqref="C67:E68 C69">
    <cfRule type="expression" dxfId="623" priority="529">
      <formula>CELL("protect",C67)=0</formula>
    </cfRule>
  </conditionalFormatting>
  <conditionalFormatting sqref="F67:F68 D67:D68">
    <cfRule type="cellIs" dxfId="622" priority="538" stopIfTrue="1" operator="equal">
      <formula>"Input"</formula>
    </cfRule>
    <cfRule type="cellIs" dxfId="621" priority="539" stopIfTrue="1" operator="notEqual">
      <formula>"Input"</formula>
    </cfRule>
  </conditionalFormatting>
  <conditionalFormatting sqref="E67:E68">
    <cfRule type="cellIs" dxfId="620" priority="536" stopIfTrue="1" operator="equal">
      <formula>"Input"</formula>
    </cfRule>
    <cfRule type="cellIs" dxfId="619" priority="537" stopIfTrue="1" operator="notEqual">
      <formula>"Input"</formula>
    </cfRule>
  </conditionalFormatting>
  <conditionalFormatting sqref="H72">
    <cfRule type="cellIs" dxfId="618" priority="534" stopIfTrue="1" operator="equal">
      <formula>"Input"</formula>
    </cfRule>
    <cfRule type="cellIs" dxfId="617" priority="535" stopIfTrue="1" operator="notEqual">
      <formula>"Input"</formula>
    </cfRule>
  </conditionalFormatting>
  <conditionalFormatting sqref="H72">
    <cfRule type="cellIs" dxfId="616" priority="532" stopIfTrue="1" operator="equal">
      <formula>"Input"</formula>
    </cfRule>
    <cfRule type="cellIs" dxfId="615" priority="533" stopIfTrue="1" operator="notEqual">
      <formula>"Input"</formula>
    </cfRule>
  </conditionalFormatting>
  <conditionalFormatting sqref="C67:E68 C69">
    <cfRule type="cellIs" dxfId="614" priority="530" stopIfTrue="1" operator="equal">
      <formula>"Input"</formula>
    </cfRule>
    <cfRule type="cellIs" dxfId="613" priority="531" stopIfTrue="1" operator="notEqual">
      <formula>"Input"</formula>
    </cfRule>
  </conditionalFormatting>
  <conditionalFormatting sqref="A68">
    <cfRule type="expression" dxfId="612" priority="527">
      <formula>CELL("protect",A68)=0</formula>
    </cfRule>
  </conditionalFormatting>
  <conditionalFormatting sqref="B63">
    <cfRule type="expression" dxfId="611" priority="526">
      <formula>CELL("protect",B63)=0</formula>
    </cfRule>
  </conditionalFormatting>
  <conditionalFormatting sqref="B79">
    <cfRule type="expression" dxfId="610" priority="525">
      <formula>CELL("protect",B79)=0</formula>
    </cfRule>
  </conditionalFormatting>
  <conditionalFormatting sqref="B88">
    <cfRule type="expression" dxfId="609" priority="524">
      <formula>CELL("protect",B88)=0</formula>
    </cfRule>
  </conditionalFormatting>
  <conditionalFormatting sqref="D73:D74 D76 F76 F73:F74">
    <cfRule type="cellIs" dxfId="608" priority="522" stopIfTrue="1" operator="equal">
      <formula>"Input"</formula>
    </cfRule>
    <cfRule type="cellIs" dxfId="607" priority="523" stopIfTrue="1" operator="notEqual">
      <formula>"Input"</formula>
    </cfRule>
  </conditionalFormatting>
  <conditionalFormatting sqref="D75 F75">
    <cfRule type="cellIs" dxfId="606" priority="520" stopIfTrue="1" operator="equal">
      <formula>"Input"</formula>
    </cfRule>
    <cfRule type="cellIs" dxfId="605" priority="521" stopIfTrue="1" operator="notEqual">
      <formula>"Input"</formula>
    </cfRule>
  </conditionalFormatting>
  <conditionalFormatting sqref="E76 E73:E74">
    <cfRule type="cellIs" dxfId="604" priority="518" stopIfTrue="1" operator="equal">
      <formula>"Input"</formula>
    </cfRule>
    <cfRule type="cellIs" dxfId="603" priority="519" stopIfTrue="1" operator="notEqual">
      <formula>"Input"</formula>
    </cfRule>
  </conditionalFormatting>
  <conditionalFormatting sqref="E75">
    <cfRule type="cellIs" dxfId="602" priority="516" stopIfTrue="1" operator="equal">
      <formula>"Input"</formula>
    </cfRule>
    <cfRule type="cellIs" dxfId="601" priority="517" stopIfTrue="1" operator="notEqual">
      <formula>"Input"</formula>
    </cfRule>
  </conditionalFormatting>
  <conditionalFormatting sqref="A75:A76">
    <cfRule type="cellIs" dxfId="600" priority="510" stopIfTrue="1" operator="equal">
      <formula>"Input"</formula>
    </cfRule>
    <cfRule type="cellIs" dxfId="599" priority="511" stopIfTrue="1" operator="notEqual">
      <formula>"Input"</formula>
    </cfRule>
  </conditionalFormatting>
  <conditionalFormatting sqref="H73:H76">
    <cfRule type="cellIs" dxfId="598" priority="514" stopIfTrue="1" operator="equal">
      <formula>"Input"</formula>
    </cfRule>
    <cfRule type="cellIs" dxfId="597" priority="515" stopIfTrue="1" operator="notEqual">
      <formula>"Input"</formula>
    </cfRule>
  </conditionalFormatting>
  <conditionalFormatting sqref="H73:H76">
    <cfRule type="cellIs" dxfId="596" priority="512" stopIfTrue="1" operator="equal">
      <formula>"Input"</formula>
    </cfRule>
    <cfRule type="cellIs" dxfId="595" priority="513" stopIfTrue="1" operator="notEqual">
      <formula>"Input"</formula>
    </cfRule>
  </conditionalFormatting>
  <conditionalFormatting sqref="A75:A76">
    <cfRule type="cellIs" dxfId="594" priority="508" stopIfTrue="1" operator="equal">
      <formula>"Input"</formula>
    </cfRule>
    <cfRule type="cellIs" dxfId="593" priority="509" stopIfTrue="1" operator="notEqual">
      <formula>"Input"</formula>
    </cfRule>
  </conditionalFormatting>
  <conditionalFormatting sqref="A73:A76">
    <cfRule type="expression" dxfId="592" priority="507">
      <formula>CELL("protect",A73)=0</formula>
    </cfRule>
  </conditionalFormatting>
  <conditionalFormatting sqref="B75:B76">
    <cfRule type="cellIs" dxfId="591" priority="505" stopIfTrue="1" operator="equal">
      <formula>"Input"</formula>
    </cfRule>
    <cfRule type="cellIs" dxfId="590" priority="506" stopIfTrue="1" operator="notEqual">
      <formula>"Input"</formula>
    </cfRule>
  </conditionalFormatting>
  <conditionalFormatting sqref="B75:B76">
    <cfRule type="cellIs" dxfId="589" priority="503" stopIfTrue="1" operator="equal">
      <formula>"Input"</formula>
    </cfRule>
    <cfRule type="cellIs" dxfId="588" priority="504" stopIfTrue="1" operator="notEqual">
      <formula>"Input"</formula>
    </cfRule>
  </conditionalFormatting>
  <conditionalFormatting sqref="B75:B76">
    <cfRule type="expression" dxfId="587" priority="502">
      <formula>CELL("protect",B75)=0</formula>
    </cfRule>
  </conditionalFormatting>
  <conditionalFormatting sqref="C73:E74 C76:E76">
    <cfRule type="cellIs" dxfId="586" priority="500" stopIfTrue="1" operator="equal">
      <formula>"Input"</formula>
    </cfRule>
    <cfRule type="cellIs" dxfId="585" priority="501" stopIfTrue="1" operator="notEqual">
      <formula>"Input"</formula>
    </cfRule>
  </conditionalFormatting>
  <conditionalFormatting sqref="C75:E75">
    <cfRule type="cellIs" dxfId="584" priority="498" stopIfTrue="1" operator="equal">
      <formula>"Input"</formula>
    </cfRule>
    <cfRule type="cellIs" dxfId="583" priority="499" stopIfTrue="1" operator="notEqual">
      <formula>"Input"</formula>
    </cfRule>
  </conditionalFormatting>
  <conditionalFormatting sqref="C73:E76">
    <cfRule type="expression" dxfId="582" priority="497">
      <formula>CELL("protect",C73)=0</formula>
    </cfRule>
  </conditionalFormatting>
  <conditionalFormatting sqref="B73:B74">
    <cfRule type="expression" dxfId="581" priority="496">
      <formula>CELL("protect",B73)=0</formula>
    </cfRule>
  </conditionalFormatting>
  <conditionalFormatting sqref="B85:B86">
    <cfRule type="expression" dxfId="580" priority="477">
      <formula>CELL("protect",B85)=0</formula>
    </cfRule>
  </conditionalFormatting>
  <conditionalFormatting sqref="A80:B84">
    <cfRule type="expression" dxfId="579" priority="495">
      <formula>CELL("protect",A80)=0</formula>
    </cfRule>
  </conditionalFormatting>
  <conditionalFormatting sqref="C85:C86">
    <cfRule type="expression" dxfId="578" priority="474">
      <formula>CELL("protect",C85)=0</formula>
    </cfRule>
  </conditionalFormatting>
  <conditionalFormatting sqref="D85:D86 F85:F86">
    <cfRule type="cellIs" dxfId="577" priority="493" stopIfTrue="1" operator="equal">
      <formula>"Input"</formula>
    </cfRule>
    <cfRule type="cellIs" dxfId="576" priority="494" stopIfTrue="1" operator="notEqual">
      <formula>"Input"</formula>
    </cfRule>
  </conditionalFormatting>
  <conditionalFormatting sqref="E85:E86">
    <cfRule type="cellIs" dxfId="575" priority="491" stopIfTrue="1" operator="equal">
      <formula>"Input"</formula>
    </cfRule>
    <cfRule type="cellIs" dxfId="574" priority="492" stopIfTrue="1" operator="notEqual">
      <formula>"Input"</formula>
    </cfRule>
  </conditionalFormatting>
  <conditionalFormatting sqref="A85:A86">
    <cfRule type="cellIs" dxfId="573" priority="485" stopIfTrue="1" operator="equal">
      <formula>"Input"</formula>
    </cfRule>
    <cfRule type="cellIs" dxfId="572" priority="486" stopIfTrue="1" operator="notEqual">
      <formula>"Input"</formula>
    </cfRule>
  </conditionalFormatting>
  <conditionalFormatting sqref="H85:H86">
    <cfRule type="cellIs" dxfId="571" priority="489" stopIfTrue="1" operator="equal">
      <formula>"Input"</formula>
    </cfRule>
    <cfRule type="cellIs" dxfId="570" priority="490" stopIfTrue="1" operator="notEqual">
      <formula>"Input"</formula>
    </cfRule>
  </conditionalFormatting>
  <conditionalFormatting sqref="H85:H86">
    <cfRule type="cellIs" dxfId="569" priority="487" stopIfTrue="1" operator="equal">
      <formula>"Input"</formula>
    </cfRule>
    <cfRule type="cellIs" dxfId="568" priority="488" stopIfTrue="1" operator="notEqual">
      <formula>"Input"</formula>
    </cfRule>
  </conditionalFormatting>
  <conditionalFormatting sqref="A85:A86">
    <cfRule type="cellIs" dxfId="567" priority="483" stopIfTrue="1" operator="equal">
      <formula>"Input"</formula>
    </cfRule>
    <cfRule type="cellIs" dxfId="566" priority="484" stopIfTrue="1" operator="notEqual">
      <formula>"Input"</formula>
    </cfRule>
  </conditionalFormatting>
  <conditionalFormatting sqref="A85:A86">
    <cfRule type="expression" dxfId="565" priority="482">
      <formula>CELL("protect",A85)=0</formula>
    </cfRule>
  </conditionalFormatting>
  <conditionalFormatting sqref="B85:B86">
    <cfRule type="cellIs" dxfId="564" priority="480" stopIfTrue="1" operator="equal">
      <formula>"Input"</formula>
    </cfRule>
    <cfRule type="cellIs" dxfId="563" priority="481" stopIfTrue="1" operator="notEqual">
      <formula>"Input"</formula>
    </cfRule>
  </conditionalFormatting>
  <conditionalFormatting sqref="B85:B86">
    <cfRule type="cellIs" dxfId="562" priority="478" stopIfTrue="1" operator="equal">
      <formula>"Input"</formula>
    </cfRule>
    <cfRule type="cellIs" dxfId="561" priority="479" stopIfTrue="1" operator="notEqual">
      <formula>"Input"</formula>
    </cfRule>
  </conditionalFormatting>
  <conditionalFormatting sqref="C85:C86">
    <cfRule type="cellIs" dxfId="560" priority="475" stopIfTrue="1" operator="equal">
      <formula>"Input"</formula>
    </cfRule>
    <cfRule type="cellIs" dxfId="559" priority="476" stopIfTrue="1" operator="notEqual">
      <formula>"Input"</formula>
    </cfRule>
  </conditionalFormatting>
  <conditionalFormatting sqref="B98">
    <cfRule type="cellIs" dxfId="558" priority="436" stopIfTrue="1" operator="equal">
      <formula>"Input"</formula>
    </cfRule>
    <cfRule type="cellIs" dxfId="557" priority="437" stopIfTrue="1" operator="notEqual">
      <formula>"Input"</formula>
    </cfRule>
  </conditionalFormatting>
  <conditionalFormatting sqref="H91">
    <cfRule type="cellIs" dxfId="556" priority="472" stopIfTrue="1" operator="equal">
      <formula>"Input"</formula>
    </cfRule>
    <cfRule type="cellIs" dxfId="555" priority="473" stopIfTrue="1" operator="notEqual">
      <formula>"Input"</formula>
    </cfRule>
  </conditionalFormatting>
  <conditionalFormatting sqref="H91">
    <cfRule type="cellIs" dxfId="554" priority="470" stopIfTrue="1" operator="equal">
      <formula>"Input"</formula>
    </cfRule>
    <cfRule type="cellIs" dxfId="553" priority="471" stopIfTrue="1" operator="notEqual">
      <formula>"Input"</formula>
    </cfRule>
  </conditionalFormatting>
  <conditionalFormatting sqref="D91">
    <cfRule type="cellIs" dxfId="552" priority="468" stopIfTrue="1" operator="equal">
      <formula>"Input"</formula>
    </cfRule>
    <cfRule type="cellIs" dxfId="551" priority="469" stopIfTrue="1" operator="notEqual">
      <formula>"Input"</formula>
    </cfRule>
  </conditionalFormatting>
  <conditionalFormatting sqref="A91 D91">
    <cfRule type="expression" dxfId="550" priority="467">
      <formula>CELL("protect",A91)=0</formula>
    </cfRule>
  </conditionalFormatting>
  <conditionalFormatting sqref="F99 F89:F95">
    <cfRule type="cellIs" dxfId="549" priority="465" stopIfTrue="1" operator="equal">
      <formula>"Input"</formula>
    </cfRule>
    <cfRule type="cellIs" dxfId="548" priority="466" stopIfTrue="1" operator="notEqual">
      <formula>"Input"</formula>
    </cfRule>
  </conditionalFormatting>
  <conditionalFormatting sqref="F99 F89:F95">
    <cfRule type="expression" dxfId="547" priority="464">
      <formula>CELL("protect",F89)=0</formula>
    </cfRule>
  </conditionalFormatting>
  <conditionalFormatting sqref="B99">
    <cfRule type="expression" dxfId="546" priority="454">
      <formula>CELL("protect",B99)=0</formula>
    </cfRule>
  </conditionalFormatting>
  <conditionalFormatting sqref="A99">
    <cfRule type="cellIs" dxfId="545" priority="462" stopIfTrue="1" operator="equal">
      <formula>"Input"</formula>
    </cfRule>
    <cfRule type="cellIs" dxfId="544" priority="463" stopIfTrue="1" operator="notEqual">
      <formula>"Input"</formula>
    </cfRule>
  </conditionalFormatting>
  <conditionalFormatting sqref="A99">
    <cfRule type="cellIs" dxfId="543" priority="460" stopIfTrue="1" operator="equal">
      <formula>"Input"</formula>
    </cfRule>
    <cfRule type="cellIs" dxfId="542" priority="461" stopIfTrue="1" operator="notEqual">
      <formula>"Input"</formula>
    </cfRule>
  </conditionalFormatting>
  <conditionalFormatting sqref="A99">
    <cfRule type="expression" dxfId="541" priority="459">
      <formula>CELL("protect",A99)=0</formula>
    </cfRule>
  </conditionalFormatting>
  <conditionalFormatting sqref="B99">
    <cfRule type="cellIs" dxfId="540" priority="457" stopIfTrue="1" operator="equal">
      <formula>"Input"</formula>
    </cfRule>
    <cfRule type="cellIs" dxfId="539" priority="458" stopIfTrue="1" operator="notEqual">
      <formula>"Input"</formula>
    </cfRule>
  </conditionalFormatting>
  <conditionalFormatting sqref="B99">
    <cfRule type="cellIs" dxfId="538" priority="455" stopIfTrue="1" operator="equal">
      <formula>"Input"</formula>
    </cfRule>
    <cfRule type="cellIs" dxfId="537" priority="456" stopIfTrue="1" operator="notEqual">
      <formula>"Input"</formula>
    </cfRule>
  </conditionalFormatting>
  <conditionalFormatting sqref="B89:B95">
    <cfRule type="expression" dxfId="536" priority="453">
      <formula>CELL("protect",B89)=0</formula>
    </cfRule>
  </conditionalFormatting>
  <conditionalFormatting sqref="H98">
    <cfRule type="cellIs" dxfId="535" priority="451" stopIfTrue="1" operator="equal">
      <formula>"Input"</formula>
    </cfRule>
    <cfRule type="cellIs" dxfId="534" priority="452" stopIfTrue="1" operator="notEqual">
      <formula>"Input"</formula>
    </cfRule>
  </conditionalFormatting>
  <conditionalFormatting sqref="H98">
    <cfRule type="cellIs" dxfId="533" priority="449" stopIfTrue="1" operator="equal">
      <formula>"Input"</formula>
    </cfRule>
    <cfRule type="cellIs" dxfId="532" priority="450" stopIfTrue="1" operator="notEqual">
      <formula>"Input"</formula>
    </cfRule>
  </conditionalFormatting>
  <conditionalFormatting sqref="D98">
    <cfRule type="cellIs" dxfId="531" priority="447" stopIfTrue="1" operator="equal">
      <formula>"Input"</formula>
    </cfRule>
    <cfRule type="cellIs" dxfId="530" priority="448" stopIfTrue="1" operator="notEqual">
      <formula>"Input"</formula>
    </cfRule>
  </conditionalFormatting>
  <conditionalFormatting sqref="D98">
    <cfRule type="expression" dxfId="529" priority="446">
      <formula>CELL("protect",D98)=0</formula>
    </cfRule>
  </conditionalFormatting>
  <conditionalFormatting sqref="F98">
    <cfRule type="cellIs" dxfId="528" priority="444" stopIfTrue="1" operator="equal">
      <formula>"Input"</formula>
    </cfRule>
    <cfRule type="cellIs" dxfId="527" priority="445" stopIfTrue="1" operator="notEqual">
      <formula>"Input"</formula>
    </cfRule>
  </conditionalFormatting>
  <conditionalFormatting sqref="F98">
    <cfRule type="expression" dxfId="526" priority="443">
      <formula>CELL("protect",F98)=0</formula>
    </cfRule>
  </conditionalFormatting>
  <conditionalFormatting sqref="B98">
    <cfRule type="expression" dxfId="525" priority="433">
      <formula>CELL("protect",B98)=0</formula>
    </cfRule>
  </conditionalFormatting>
  <conditionalFormatting sqref="A98">
    <cfRule type="cellIs" dxfId="524" priority="441" stopIfTrue="1" operator="equal">
      <formula>"Input"</formula>
    </cfRule>
    <cfRule type="cellIs" dxfId="523" priority="442" stopIfTrue="1" operator="notEqual">
      <formula>"Input"</formula>
    </cfRule>
  </conditionalFormatting>
  <conditionalFormatting sqref="A98">
    <cfRule type="cellIs" dxfId="522" priority="439" stopIfTrue="1" operator="equal">
      <formula>"Input"</formula>
    </cfRule>
    <cfRule type="cellIs" dxfId="521" priority="440" stopIfTrue="1" operator="notEqual">
      <formula>"Input"</formula>
    </cfRule>
  </conditionalFormatting>
  <conditionalFormatting sqref="A98">
    <cfRule type="expression" dxfId="520" priority="438">
      <formula>CELL("protect",A98)=0</formula>
    </cfRule>
  </conditionalFormatting>
  <conditionalFormatting sqref="B98">
    <cfRule type="cellIs" dxfId="519" priority="434" stopIfTrue="1" operator="equal">
      <formula>"Input"</formula>
    </cfRule>
    <cfRule type="cellIs" dxfId="518" priority="435" stopIfTrue="1" operator="notEqual">
      <formula>"Input"</formula>
    </cfRule>
  </conditionalFormatting>
  <conditionalFormatting sqref="C98:C99">
    <cfRule type="expression" dxfId="517" priority="428">
      <formula>CELL("protect",C98)=0</formula>
    </cfRule>
  </conditionalFormatting>
  <conditionalFormatting sqref="C98:C99">
    <cfRule type="cellIs" dxfId="516" priority="431" stopIfTrue="1" operator="equal">
      <formula>"Input"</formula>
    </cfRule>
    <cfRule type="cellIs" dxfId="515" priority="432" stopIfTrue="1" operator="notEqual">
      <formula>"Input"</formula>
    </cfRule>
  </conditionalFormatting>
  <conditionalFormatting sqref="C98:C99">
    <cfRule type="cellIs" dxfId="514" priority="429" stopIfTrue="1" operator="equal">
      <formula>"Input"</formula>
    </cfRule>
    <cfRule type="cellIs" dxfId="513" priority="430" stopIfTrue="1" operator="notEqual">
      <formula>"Input"</formula>
    </cfRule>
  </conditionalFormatting>
  <conditionalFormatting sqref="D27:D28 F27:F28">
    <cfRule type="cellIs" dxfId="512" priority="426" stopIfTrue="1" operator="equal">
      <formula>"Input"</formula>
    </cfRule>
    <cfRule type="cellIs" dxfId="511" priority="427" stopIfTrue="1" operator="notEqual">
      <formula>"Input"</formula>
    </cfRule>
  </conditionalFormatting>
  <conditionalFormatting sqref="E27:E28">
    <cfRule type="cellIs" dxfId="510" priority="424" stopIfTrue="1" operator="equal">
      <formula>"Input"</formula>
    </cfRule>
    <cfRule type="cellIs" dxfId="509" priority="425" stopIfTrue="1" operator="notEqual">
      <formula>"Input"</formula>
    </cfRule>
  </conditionalFormatting>
  <conditionalFormatting sqref="H27:H28">
    <cfRule type="cellIs" dxfId="508" priority="422" stopIfTrue="1" operator="equal">
      <formula>"Input"</formula>
    </cfRule>
    <cfRule type="cellIs" dxfId="507" priority="423" stopIfTrue="1" operator="notEqual">
      <formula>"Input"</formula>
    </cfRule>
  </conditionalFormatting>
  <conditionalFormatting sqref="H27:H28">
    <cfRule type="cellIs" dxfId="506" priority="420" stopIfTrue="1" operator="equal">
      <formula>"Input"</formula>
    </cfRule>
    <cfRule type="cellIs" dxfId="505" priority="421" stopIfTrue="1" operator="notEqual">
      <formula>"Input"</formula>
    </cfRule>
  </conditionalFormatting>
  <conditionalFormatting sqref="C27:C28">
    <cfRule type="cellIs" dxfId="504" priority="418" stopIfTrue="1" operator="equal">
      <formula>"Input"</formula>
    </cfRule>
    <cfRule type="cellIs" dxfId="503" priority="419" stopIfTrue="1" operator="notEqual">
      <formula>"Input"</formula>
    </cfRule>
  </conditionalFormatting>
  <conditionalFormatting sqref="C27:C28">
    <cfRule type="expression" dxfId="502" priority="417">
      <formula>CELL("protect",C27)=0</formula>
    </cfRule>
  </conditionalFormatting>
  <conditionalFormatting sqref="G97:H97">
    <cfRule type="expression" dxfId="501" priority="416">
      <formula>CELL("protect",G97)=0</formula>
    </cfRule>
  </conditionalFormatting>
  <conditionalFormatting sqref="H97">
    <cfRule type="cellIs" dxfId="500" priority="414" stopIfTrue="1" operator="equal">
      <formula>"Input"</formula>
    </cfRule>
    <cfRule type="cellIs" dxfId="499" priority="415" stopIfTrue="1" operator="notEqual">
      <formula>"Input"</formula>
    </cfRule>
  </conditionalFormatting>
  <conditionalFormatting sqref="H97">
    <cfRule type="cellIs" dxfId="498" priority="412" stopIfTrue="1" operator="equal">
      <formula>"Input"</formula>
    </cfRule>
    <cfRule type="cellIs" dxfId="497" priority="413" stopIfTrue="1" operator="notEqual">
      <formula>"Input"</formula>
    </cfRule>
  </conditionalFormatting>
  <conditionalFormatting sqref="D97">
    <cfRule type="cellIs" dxfId="496" priority="410" stopIfTrue="1" operator="equal">
      <formula>"Input"</formula>
    </cfRule>
    <cfRule type="cellIs" dxfId="495" priority="411" stopIfTrue="1" operator="notEqual">
      <formula>"Input"</formula>
    </cfRule>
  </conditionalFormatting>
  <conditionalFormatting sqref="D97">
    <cfRule type="expression" dxfId="494" priority="409">
      <formula>CELL("protect",D97)=0</formula>
    </cfRule>
  </conditionalFormatting>
  <conditionalFormatting sqref="H54">
    <cfRule type="cellIs" dxfId="493" priority="398" stopIfTrue="1" operator="equal">
      <formula>"Input"</formula>
    </cfRule>
    <cfRule type="cellIs" dxfId="492" priority="399" stopIfTrue="1" operator="notEqual">
      <formula>"Input"</formula>
    </cfRule>
  </conditionalFormatting>
  <conditionalFormatting sqref="F97">
    <cfRule type="cellIs" dxfId="491" priority="407" stopIfTrue="1" operator="equal">
      <formula>"Input"</formula>
    </cfRule>
    <cfRule type="cellIs" dxfId="490" priority="408" stopIfTrue="1" operator="notEqual">
      <formula>"Input"</formula>
    </cfRule>
  </conditionalFormatting>
  <conditionalFormatting sqref="F97">
    <cfRule type="expression" dxfId="489" priority="406">
      <formula>CELL("protect",F97)=0</formula>
    </cfRule>
  </conditionalFormatting>
  <conditionalFormatting sqref="A97">
    <cfRule type="expression" dxfId="488" priority="405">
      <formula>CELL("protect",A97)=0</formula>
    </cfRule>
  </conditionalFormatting>
  <conditionalFormatting sqref="B97">
    <cfRule type="expression" dxfId="487" priority="404">
      <formula>CELL("protect",B97)=0</formula>
    </cfRule>
  </conditionalFormatting>
  <conditionalFormatting sqref="A54 D54:H54 D55:E55">
    <cfRule type="expression" dxfId="486" priority="395">
      <formula>CELL("protect",A54)=0</formula>
    </cfRule>
  </conditionalFormatting>
  <conditionalFormatting sqref="C54:C55">
    <cfRule type="expression" dxfId="485" priority="392">
      <formula>CELL("protect",C54)=0</formula>
    </cfRule>
  </conditionalFormatting>
  <conditionalFormatting sqref="F54 D54:D55">
    <cfRule type="cellIs" dxfId="484" priority="402" stopIfTrue="1" operator="equal">
      <formula>"Input"</formula>
    </cfRule>
    <cfRule type="cellIs" dxfId="483" priority="403" stopIfTrue="1" operator="notEqual">
      <formula>"Input"</formula>
    </cfRule>
  </conditionalFormatting>
  <conditionalFormatting sqref="E54:E55">
    <cfRule type="cellIs" dxfId="482" priority="400" stopIfTrue="1" operator="equal">
      <formula>"Input"</formula>
    </cfRule>
    <cfRule type="cellIs" dxfId="481" priority="401" stopIfTrue="1" operator="notEqual">
      <formula>"Input"</formula>
    </cfRule>
  </conditionalFormatting>
  <conditionalFormatting sqref="H54">
    <cfRule type="cellIs" dxfId="480" priority="396" stopIfTrue="1" operator="equal">
      <formula>"Input"</formula>
    </cfRule>
    <cfRule type="cellIs" dxfId="479" priority="397" stopIfTrue="1" operator="notEqual">
      <formula>"Input"</formula>
    </cfRule>
  </conditionalFormatting>
  <conditionalFormatting sqref="C54:C55">
    <cfRule type="cellIs" dxfId="478" priority="393" stopIfTrue="1" operator="equal">
      <formula>"Input"</formula>
    </cfRule>
    <cfRule type="cellIs" dxfId="477" priority="394" stopIfTrue="1" operator="notEqual">
      <formula>"Input"</formula>
    </cfRule>
  </conditionalFormatting>
  <conditionalFormatting sqref="B96">
    <cfRule type="expression" dxfId="476" priority="379">
      <formula>CELL("protect",B96)=0</formula>
    </cfRule>
  </conditionalFormatting>
  <conditionalFormatting sqref="G96:H96">
    <cfRule type="expression" dxfId="475" priority="391">
      <formula>CELL("protect",G96)=0</formula>
    </cfRule>
  </conditionalFormatting>
  <conditionalFormatting sqref="H96">
    <cfRule type="cellIs" dxfId="474" priority="389" stopIfTrue="1" operator="equal">
      <formula>"Input"</formula>
    </cfRule>
    <cfRule type="cellIs" dxfId="473" priority="390" stopIfTrue="1" operator="notEqual">
      <formula>"Input"</formula>
    </cfRule>
  </conditionalFormatting>
  <conditionalFormatting sqref="H96">
    <cfRule type="cellIs" dxfId="472" priority="387" stopIfTrue="1" operator="equal">
      <formula>"Input"</formula>
    </cfRule>
    <cfRule type="cellIs" dxfId="471" priority="388" stopIfTrue="1" operator="notEqual">
      <formula>"Input"</formula>
    </cfRule>
  </conditionalFormatting>
  <conditionalFormatting sqref="D96">
    <cfRule type="cellIs" dxfId="470" priority="385" stopIfTrue="1" operator="equal">
      <formula>"Input"</formula>
    </cfRule>
    <cfRule type="cellIs" dxfId="469" priority="386" stopIfTrue="1" operator="notEqual">
      <formula>"Input"</formula>
    </cfRule>
  </conditionalFormatting>
  <conditionalFormatting sqref="D96">
    <cfRule type="expression" dxfId="468" priority="384">
      <formula>CELL("protect",D96)=0</formula>
    </cfRule>
  </conditionalFormatting>
  <conditionalFormatting sqref="F96">
    <cfRule type="cellIs" dxfId="467" priority="382" stopIfTrue="1" operator="equal">
      <formula>"Input"</formula>
    </cfRule>
    <cfRule type="cellIs" dxfId="466" priority="383" stopIfTrue="1" operator="notEqual">
      <formula>"Input"</formula>
    </cfRule>
  </conditionalFormatting>
  <conditionalFormatting sqref="F96">
    <cfRule type="expression" dxfId="465" priority="381">
      <formula>CELL("protect",F96)=0</formula>
    </cfRule>
  </conditionalFormatting>
  <conditionalFormatting sqref="A96">
    <cfRule type="expression" dxfId="464" priority="380">
      <formula>CELL("protect",A96)=0</formula>
    </cfRule>
  </conditionalFormatting>
  <conditionalFormatting sqref="H11">
    <cfRule type="cellIs" dxfId="463" priority="377" stopIfTrue="1" operator="equal">
      <formula>"Input"</formula>
    </cfRule>
    <cfRule type="cellIs" dxfId="462" priority="378" stopIfTrue="1" operator="notEqual">
      <formula>"Input"</formula>
    </cfRule>
  </conditionalFormatting>
  <conditionalFormatting sqref="H11">
    <cfRule type="cellIs" dxfId="461" priority="375" stopIfTrue="1" operator="equal">
      <formula>"Input"</formula>
    </cfRule>
    <cfRule type="cellIs" dxfId="460" priority="376" stopIfTrue="1" operator="notEqual">
      <formula>"Input"</formula>
    </cfRule>
  </conditionalFormatting>
  <conditionalFormatting sqref="H11">
    <cfRule type="expression" dxfId="459" priority="374">
      <formula>CELL("protect",H11)=0</formula>
    </cfRule>
  </conditionalFormatting>
  <conditionalFormatting sqref="H11">
    <cfRule type="cellIs" dxfId="458" priority="372" stopIfTrue="1" operator="equal">
      <formula>"Input"</formula>
    </cfRule>
    <cfRule type="cellIs" dxfId="457" priority="373" stopIfTrue="1" operator="notEqual">
      <formula>"Input"</formula>
    </cfRule>
  </conditionalFormatting>
  <conditionalFormatting sqref="H11">
    <cfRule type="cellIs" dxfId="456" priority="370" stopIfTrue="1" operator="equal">
      <formula>"Input"</formula>
    </cfRule>
    <cfRule type="cellIs" dxfId="455" priority="371" stopIfTrue="1" operator="notEqual">
      <formula>"Input"</formula>
    </cfRule>
  </conditionalFormatting>
  <conditionalFormatting sqref="A11">
    <cfRule type="expression" dxfId="454" priority="369">
      <formula>CELL("protect",A11)=0</formula>
    </cfRule>
  </conditionalFormatting>
  <conditionalFormatting sqref="A10">
    <cfRule type="expression" dxfId="453" priority="368">
      <formula>CELL("protect",A10)=0</formula>
    </cfRule>
  </conditionalFormatting>
  <conditionalFormatting sqref="B10">
    <cfRule type="expression" dxfId="452" priority="367">
      <formula>CELL("protect",B10)=0</formula>
    </cfRule>
  </conditionalFormatting>
  <conditionalFormatting sqref="F10:H10">
    <cfRule type="expression" dxfId="451" priority="366">
      <formula>CELL("protect",F10)=0</formula>
    </cfRule>
  </conditionalFormatting>
  <conditionalFormatting sqref="H25:H26">
    <cfRule type="expression" dxfId="450" priority="365">
      <formula>CELL("protect",H25)=0</formula>
    </cfRule>
  </conditionalFormatting>
  <conditionalFormatting sqref="H25:H26">
    <cfRule type="cellIs" dxfId="449" priority="363" stopIfTrue="1" operator="equal">
      <formula>"Input"</formula>
    </cfRule>
    <cfRule type="cellIs" dxfId="448" priority="364" stopIfTrue="1" operator="notEqual">
      <formula>"Input"</formula>
    </cfRule>
  </conditionalFormatting>
  <conditionalFormatting sqref="H25:H26">
    <cfRule type="cellIs" dxfId="447" priority="361" stopIfTrue="1" operator="equal">
      <formula>"Input"</formula>
    </cfRule>
    <cfRule type="cellIs" dxfId="446" priority="362" stopIfTrue="1" operator="notEqual">
      <formula>"Input"</formula>
    </cfRule>
  </conditionalFormatting>
  <conditionalFormatting sqref="F14:H14">
    <cfRule type="expression" dxfId="445" priority="358">
      <formula>CELL("protect",F14)=0</formula>
    </cfRule>
  </conditionalFormatting>
  <conditionalFormatting sqref="A14">
    <cfRule type="expression" dxfId="444" priority="360">
      <formula>CELL("protect",A14)=0</formula>
    </cfRule>
  </conditionalFormatting>
  <conditionalFormatting sqref="B14">
    <cfRule type="expression" dxfId="443" priority="359">
      <formula>CELL("protect",B14)=0</formula>
    </cfRule>
  </conditionalFormatting>
  <conditionalFormatting sqref="H17:H19">
    <cfRule type="cellIs" dxfId="442" priority="356" stopIfTrue="1" operator="equal">
      <formula>"Input"</formula>
    </cfRule>
    <cfRule type="cellIs" dxfId="441" priority="357" stopIfTrue="1" operator="notEqual">
      <formula>"Input"</formula>
    </cfRule>
  </conditionalFormatting>
  <conditionalFormatting sqref="H17:H19">
    <cfRule type="cellIs" dxfId="440" priority="354" stopIfTrue="1" operator="equal">
      <formula>"Input"</formula>
    </cfRule>
    <cfRule type="cellIs" dxfId="439" priority="355" stopIfTrue="1" operator="notEqual">
      <formula>"Input"</formula>
    </cfRule>
  </conditionalFormatting>
  <conditionalFormatting sqref="H17:H19">
    <cfRule type="expression" dxfId="438" priority="353">
      <formula>CELL("protect",H17)=0</formula>
    </cfRule>
  </conditionalFormatting>
  <conditionalFormatting sqref="H17:H19">
    <cfRule type="cellIs" dxfId="437" priority="351" stopIfTrue="1" operator="equal">
      <formula>"Input"</formula>
    </cfRule>
    <cfRule type="cellIs" dxfId="436" priority="352" stopIfTrue="1" operator="notEqual">
      <formula>"Input"</formula>
    </cfRule>
  </conditionalFormatting>
  <conditionalFormatting sqref="H17:H19">
    <cfRule type="cellIs" dxfId="435" priority="349" stopIfTrue="1" operator="equal">
      <formula>"Input"</formula>
    </cfRule>
    <cfRule type="cellIs" dxfId="434" priority="350" stopIfTrue="1" operator="notEqual">
      <formula>"Input"</formula>
    </cfRule>
  </conditionalFormatting>
  <conditionalFormatting sqref="C11:F11 C17:F19 C4:E4 C5:F9">
    <cfRule type="cellIs" dxfId="433" priority="347" stopIfTrue="1" operator="equal">
      <formula>"Input"</formula>
    </cfRule>
    <cfRule type="cellIs" dxfId="432" priority="348" stopIfTrue="1" operator="notEqual">
      <formula>"Input"</formula>
    </cfRule>
  </conditionalFormatting>
  <conditionalFormatting sqref="H7:H8">
    <cfRule type="cellIs" dxfId="431" priority="345" stopIfTrue="1" operator="equal">
      <formula>"Input"</formula>
    </cfRule>
    <cfRule type="cellIs" dxfId="430" priority="346" stopIfTrue="1" operator="notEqual">
      <formula>"Input"</formula>
    </cfRule>
  </conditionalFormatting>
  <conditionalFormatting sqref="H7:H8">
    <cfRule type="cellIs" dxfId="429" priority="343" stopIfTrue="1" operator="equal">
      <formula>"Input"</formula>
    </cfRule>
    <cfRule type="cellIs" dxfId="428" priority="344" stopIfTrue="1" operator="notEqual">
      <formula>"Input"</formula>
    </cfRule>
  </conditionalFormatting>
  <conditionalFormatting sqref="H11">
    <cfRule type="cellIs" dxfId="427" priority="341" stopIfTrue="1" operator="equal">
      <formula>"Input"</formula>
    </cfRule>
    <cfRule type="cellIs" dxfId="426" priority="342" stopIfTrue="1" operator="notEqual">
      <formula>"Input"</formula>
    </cfRule>
  </conditionalFormatting>
  <conditionalFormatting sqref="H11">
    <cfRule type="cellIs" dxfId="425" priority="339" stopIfTrue="1" operator="equal">
      <formula>"Input"</formula>
    </cfRule>
    <cfRule type="cellIs" dxfId="424" priority="340" stopIfTrue="1" operator="notEqual">
      <formula>"Input"</formula>
    </cfRule>
  </conditionalFormatting>
  <conditionalFormatting sqref="H26">
    <cfRule type="cellIs" dxfId="423" priority="337" stopIfTrue="1" operator="equal">
      <formula>"Input"</formula>
    </cfRule>
    <cfRule type="cellIs" dxfId="422" priority="338" stopIfTrue="1" operator="notEqual">
      <formula>"Input"</formula>
    </cfRule>
  </conditionalFormatting>
  <conditionalFormatting sqref="F40:F44 F31:F38">
    <cfRule type="cellIs" dxfId="421" priority="335" stopIfTrue="1" operator="equal">
      <formula>"Input"</formula>
    </cfRule>
    <cfRule type="cellIs" dxfId="420" priority="336" stopIfTrue="1" operator="notEqual">
      <formula>"Input"</formula>
    </cfRule>
  </conditionalFormatting>
  <conditionalFormatting sqref="H40:H44 H31:H38">
    <cfRule type="cellIs" dxfId="419" priority="333" stopIfTrue="1" operator="equal">
      <formula>"Input"</formula>
    </cfRule>
    <cfRule type="cellIs" dxfId="418" priority="334" stopIfTrue="1" operator="notEqual">
      <formula>"Input"</formula>
    </cfRule>
  </conditionalFormatting>
  <conditionalFormatting sqref="H40:H44 H31:H38">
    <cfRule type="cellIs" dxfId="417" priority="331" stopIfTrue="1" operator="equal">
      <formula>"Input"</formula>
    </cfRule>
    <cfRule type="cellIs" dxfId="416" priority="332" stopIfTrue="1" operator="notEqual">
      <formula>"Input"</formula>
    </cfRule>
  </conditionalFormatting>
  <conditionalFormatting sqref="C40:E45 C31:E38">
    <cfRule type="cellIs" dxfId="415" priority="329" stopIfTrue="1" operator="equal">
      <formula>"Input"</formula>
    </cfRule>
    <cfRule type="cellIs" dxfId="414" priority="330" stopIfTrue="1" operator="notEqual">
      <formula>"Input"</formula>
    </cfRule>
  </conditionalFormatting>
  <conditionalFormatting sqref="F40:F44 F31:F38">
    <cfRule type="cellIs" dxfId="413" priority="327" stopIfTrue="1" operator="equal">
      <formula>"Input"</formula>
    </cfRule>
    <cfRule type="cellIs" dxfId="412" priority="328" stopIfTrue="1" operator="notEqual">
      <formula>"Input"</formula>
    </cfRule>
  </conditionalFormatting>
  <conditionalFormatting sqref="H40:H44 H31:H38">
    <cfRule type="cellIs" dxfId="411" priority="325" stopIfTrue="1" operator="equal">
      <formula>"Input"</formula>
    </cfRule>
    <cfRule type="cellIs" dxfId="410" priority="326" stopIfTrue="1" operator="notEqual">
      <formula>"Input"</formula>
    </cfRule>
  </conditionalFormatting>
  <conditionalFormatting sqref="H40:H44 H31:H38">
    <cfRule type="cellIs" dxfId="409" priority="323" stopIfTrue="1" operator="equal">
      <formula>"Input"</formula>
    </cfRule>
    <cfRule type="cellIs" dxfId="408" priority="324" stopIfTrue="1" operator="notEqual">
      <formula>"Input"</formula>
    </cfRule>
  </conditionalFormatting>
  <conditionalFormatting sqref="C40:E45 C31:E38">
    <cfRule type="cellIs" dxfId="407" priority="321" stopIfTrue="1" operator="equal">
      <formula>"Input"</formula>
    </cfRule>
    <cfRule type="cellIs" dxfId="406" priority="322" stopIfTrue="1" operator="notEqual">
      <formula>"Input"</formula>
    </cfRule>
  </conditionalFormatting>
  <conditionalFormatting sqref="H49 C49:F49">
    <cfRule type="cellIs" dxfId="405" priority="319" stopIfTrue="1" operator="equal">
      <formula>"Input"</formula>
    </cfRule>
    <cfRule type="cellIs" dxfId="404" priority="320" stopIfTrue="1" operator="notEqual">
      <formula>"Input"</formula>
    </cfRule>
  </conditionalFormatting>
  <conditionalFormatting sqref="F49">
    <cfRule type="cellIs" dxfId="403" priority="317" stopIfTrue="1" operator="equal">
      <formula>"Input"</formula>
    </cfRule>
    <cfRule type="cellIs" dxfId="402" priority="318" stopIfTrue="1" operator="notEqual">
      <formula>"Input"</formula>
    </cfRule>
  </conditionalFormatting>
  <conditionalFormatting sqref="H49">
    <cfRule type="cellIs" dxfId="401" priority="315" stopIfTrue="1" operator="equal">
      <formula>"Input"</formula>
    </cfRule>
    <cfRule type="cellIs" dxfId="400" priority="316" stopIfTrue="1" operator="notEqual">
      <formula>"Input"</formula>
    </cfRule>
  </conditionalFormatting>
  <conditionalFormatting sqref="H49">
    <cfRule type="cellIs" dxfId="399" priority="313" stopIfTrue="1" operator="equal">
      <formula>"Input"</formula>
    </cfRule>
    <cfRule type="cellIs" dxfId="398" priority="314" stopIfTrue="1" operator="notEqual">
      <formula>"Input"</formula>
    </cfRule>
  </conditionalFormatting>
  <conditionalFormatting sqref="H49">
    <cfRule type="cellIs" dxfId="397" priority="311" stopIfTrue="1" operator="equal">
      <formula>"Input"</formula>
    </cfRule>
    <cfRule type="cellIs" dxfId="396" priority="312" stopIfTrue="1" operator="notEqual">
      <formula>"Input"</formula>
    </cfRule>
  </conditionalFormatting>
  <conditionalFormatting sqref="C49:E49">
    <cfRule type="cellIs" dxfId="395" priority="309" stopIfTrue="1" operator="equal">
      <formula>"Input"</formula>
    </cfRule>
    <cfRule type="cellIs" dxfId="394" priority="310" stopIfTrue="1" operator="notEqual">
      <formula>"Input"</formula>
    </cfRule>
  </conditionalFormatting>
  <conditionalFormatting sqref="C49:E49">
    <cfRule type="expression" dxfId="393" priority="308">
      <formula>CELL("protect",C49)=0</formula>
    </cfRule>
  </conditionalFormatting>
  <conditionalFormatting sqref="F49">
    <cfRule type="cellIs" dxfId="392" priority="306" stopIfTrue="1" operator="equal">
      <formula>"Input"</formula>
    </cfRule>
    <cfRule type="cellIs" dxfId="391" priority="307" stopIfTrue="1" operator="notEqual">
      <formula>"Input"</formula>
    </cfRule>
  </conditionalFormatting>
  <conditionalFormatting sqref="H49">
    <cfRule type="cellIs" dxfId="390" priority="304" stopIfTrue="1" operator="equal">
      <formula>"Input"</formula>
    </cfRule>
    <cfRule type="cellIs" dxfId="389" priority="305" stopIfTrue="1" operator="notEqual">
      <formula>"Input"</formula>
    </cfRule>
  </conditionalFormatting>
  <conditionalFormatting sqref="H49">
    <cfRule type="cellIs" dxfId="388" priority="302" stopIfTrue="1" operator="equal">
      <formula>"Input"</formula>
    </cfRule>
    <cfRule type="cellIs" dxfId="387" priority="303" stopIfTrue="1" operator="notEqual">
      <formula>"Input"</formula>
    </cfRule>
  </conditionalFormatting>
  <conditionalFormatting sqref="C49:E49">
    <cfRule type="cellIs" dxfId="386" priority="300" stopIfTrue="1" operator="equal">
      <formula>"Input"</formula>
    </cfRule>
    <cfRule type="cellIs" dxfId="385" priority="301" stopIfTrue="1" operator="notEqual">
      <formula>"Input"</formula>
    </cfRule>
  </conditionalFormatting>
  <conditionalFormatting sqref="C49:E49">
    <cfRule type="expression" dxfId="384" priority="299">
      <formula>CELL("protect",C49)=0</formula>
    </cfRule>
  </conditionalFormatting>
  <conditionalFormatting sqref="C71:E72">
    <cfRule type="expression" dxfId="383" priority="292">
      <formula>CELL("protect",C71)=0</formula>
    </cfRule>
  </conditionalFormatting>
  <conditionalFormatting sqref="D72 F72">
    <cfRule type="cellIs" dxfId="382" priority="297" stopIfTrue="1" operator="equal">
      <formula>"Input"</formula>
    </cfRule>
    <cfRule type="cellIs" dxfId="381" priority="298" stopIfTrue="1" operator="notEqual">
      <formula>"Input"</formula>
    </cfRule>
  </conditionalFormatting>
  <conditionalFormatting sqref="E72">
    <cfRule type="cellIs" dxfId="380" priority="295" stopIfTrue="1" operator="equal">
      <formula>"Input"</formula>
    </cfRule>
    <cfRule type="cellIs" dxfId="379" priority="296" stopIfTrue="1" operator="notEqual">
      <formula>"Input"</formula>
    </cfRule>
  </conditionalFormatting>
  <conditionalFormatting sqref="C71:E72">
    <cfRule type="cellIs" dxfId="378" priority="293" stopIfTrue="1" operator="equal">
      <formula>"Input"</formula>
    </cfRule>
    <cfRule type="cellIs" dxfId="377" priority="294" stopIfTrue="1" operator="notEqual">
      <formula>"Input"</formula>
    </cfRule>
  </conditionalFormatting>
  <conditionalFormatting sqref="D72 F72">
    <cfRule type="cellIs" dxfId="376" priority="290" stopIfTrue="1" operator="equal">
      <formula>"Input"</formula>
    </cfRule>
    <cfRule type="cellIs" dxfId="375" priority="291" stopIfTrue="1" operator="notEqual">
      <formula>"Input"</formula>
    </cfRule>
  </conditionalFormatting>
  <conditionalFormatting sqref="E72">
    <cfRule type="cellIs" dxfId="374" priority="288" stopIfTrue="1" operator="equal">
      <formula>"Input"</formula>
    </cfRule>
    <cfRule type="cellIs" dxfId="373" priority="289" stopIfTrue="1" operator="notEqual">
      <formula>"Input"</formula>
    </cfRule>
  </conditionalFormatting>
  <conditionalFormatting sqref="C71:E72">
    <cfRule type="cellIs" dxfId="372" priority="286" stopIfTrue="1" operator="equal">
      <formula>"Input"</formula>
    </cfRule>
    <cfRule type="cellIs" dxfId="371" priority="287" stopIfTrue="1" operator="notEqual">
      <formula>"Input"</formula>
    </cfRule>
  </conditionalFormatting>
  <conditionalFormatting sqref="D72 F72">
    <cfRule type="cellIs" dxfId="370" priority="284" stopIfTrue="1" operator="equal">
      <formula>"Input"</formula>
    </cfRule>
    <cfRule type="cellIs" dxfId="369" priority="285" stopIfTrue="1" operator="notEqual">
      <formula>"Input"</formula>
    </cfRule>
  </conditionalFormatting>
  <conditionalFormatting sqref="E72">
    <cfRule type="cellIs" dxfId="368" priority="282" stopIfTrue="1" operator="equal">
      <formula>"Input"</formula>
    </cfRule>
    <cfRule type="cellIs" dxfId="367" priority="283" stopIfTrue="1" operator="notEqual">
      <formula>"Input"</formula>
    </cfRule>
  </conditionalFormatting>
  <conditionalFormatting sqref="C71:E72">
    <cfRule type="cellIs" dxfId="366" priority="280" stopIfTrue="1" operator="equal">
      <formula>"Input"</formula>
    </cfRule>
    <cfRule type="cellIs" dxfId="365" priority="281" stopIfTrue="1" operator="notEqual">
      <formula>"Input"</formula>
    </cfRule>
  </conditionalFormatting>
  <conditionalFormatting sqref="C71:E72">
    <cfRule type="expression" dxfId="364" priority="279">
      <formula>CELL("protect",C71)=0</formula>
    </cfRule>
  </conditionalFormatting>
  <conditionalFormatting sqref="G111">
    <cfRule type="expression" dxfId="363" priority="785">
      <formula>G111&lt;&gt;SUM($G$3:$G$101,$G$109:$G$110)</formula>
    </cfRule>
  </conditionalFormatting>
  <conditionalFormatting sqref="B29">
    <cfRule type="expression" dxfId="362" priority="278">
      <formula>CELL("protect",B29)=0</formula>
    </cfRule>
  </conditionalFormatting>
  <conditionalFormatting sqref="B50">
    <cfRule type="expression" dxfId="361" priority="277">
      <formula>CELL("protect",B50)=0</formula>
    </cfRule>
  </conditionalFormatting>
  <conditionalFormatting sqref="B62">
    <cfRule type="expression" dxfId="360" priority="276">
      <formula>CELL("protect",B62)=0</formula>
    </cfRule>
  </conditionalFormatting>
  <conditionalFormatting sqref="B78">
    <cfRule type="expression" dxfId="359" priority="275">
      <formula>CELL("protect",B78)=0</formula>
    </cfRule>
  </conditionalFormatting>
  <conditionalFormatting sqref="B87">
    <cfRule type="expression" dxfId="358" priority="274">
      <formula>CELL("protect",B87)=0</formula>
    </cfRule>
  </conditionalFormatting>
  <conditionalFormatting sqref="B100">
    <cfRule type="expression" dxfId="357" priority="273">
      <formula>CELL("protect",B100)=0</formula>
    </cfRule>
  </conditionalFormatting>
  <conditionalFormatting sqref="G30">
    <cfRule type="expression" dxfId="356" priority="272">
      <formula>CELL("protect",G30)=0</formula>
    </cfRule>
  </conditionalFormatting>
  <conditionalFormatting sqref="G79 G63">
    <cfRule type="expression" dxfId="355" priority="271">
      <formula>CELL("protect",G63)=0</formula>
    </cfRule>
  </conditionalFormatting>
  <conditionalFormatting sqref="G101">
    <cfRule type="expression" dxfId="354" priority="270">
      <formula>CELL("protect",G101)=0</formula>
    </cfRule>
  </conditionalFormatting>
  <conditionalFormatting sqref="F108">
    <cfRule type="expression" dxfId="353" priority="268">
      <formula>CELL("protect",F108)=0</formula>
    </cfRule>
    <cfRule type="expression" dxfId="352" priority="269">
      <formula>CELL("protect",F108)=0</formula>
    </cfRule>
  </conditionalFormatting>
  <conditionalFormatting sqref="D109:F109">
    <cfRule type="cellIs" dxfId="351" priority="266" stopIfTrue="1" operator="equal">
      <formula>"Input"</formula>
    </cfRule>
    <cfRule type="cellIs" dxfId="350" priority="267" stopIfTrue="1" operator="notEqual">
      <formula>"Input"</formula>
    </cfRule>
  </conditionalFormatting>
  <conditionalFormatting sqref="E109">
    <cfRule type="cellIs" dxfId="349" priority="264" stopIfTrue="1" operator="equal">
      <formula>"Input"</formula>
    </cfRule>
    <cfRule type="cellIs" dxfId="348" priority="265" stopIfTrue="1" operator="notEqual">
      <formula>"Input"</formula>
    </cfRule>
  </conditionalFormatting>
  <conditionalFormatting sqref="D109:F109">
    <cfRule type="expression" dxfId="347" priority="263">
      <formula>CELL("protect",D109)=0</formula>
    </cfRule>
  </conditionalFormatting>
  <conditionalFormatting sqref="H109">
    <cfRule type="cellIs" dxfId="346" priority="261" stopIfTrue="1" operator="equal">
      <formula>"Input"</formula>
    </cfRule>
    <cfRule type="cellIs" dxfId="345" priority="262" stopIfTrue="1" operator="notEqual">
      <formula>"Input"</formula>
    </cfRule>
  </conditionalFormatting>
  <conditionalFormatting sqref="H109">
    <cfRule type="cellIs" dxfId="344" priority="259" stopIfTrue="1" operator="equal">
      <formula>"Input"</formula>
    </cfRule>
    <cfRule type="cellIs" dxfId="343" priority="260" stopIfTrue="1" operator="notEqual">
      <formula>"Input"</formula>
    </cfRule>
  </conditionalFormatting>
  <conditionalFormatting sqref="G108">
    <cfRule type="expression" dxfId="342" priority="257">
      <formula>CELL("protect",G108)=0</formula>
    </cfRule>
    <cfRule type="expression" dxfId="341" priority="258">
      <formula>CELL("protect",G108)=0</formula>
    </cfRule>
  </conditionalFormatting>
  <conditionalFormatting sqref="A107 F107">
    <cfRule type="expression" dxfId="340" priority="255">
      <formula>CELL("protect",A107)=0</formula>
    </cfRule>
    <cfRule type="expression" dxfId="339" priority="256">
      <formula>CELL("protect",A107)=0</formula>
    </cfRule>
  </conditionalFormatting>
  <conditionalFormatting sqref="H129:H139">
    <cfRule type="cellIs" dxfId="338" priority="253" stopIfTrue="1" operator="equal">
      <formula>"Input"</formula>
    </cfRule>
    <cfRule type="cellIs" dxfId="337" priority="254" stopIfTrue="1" operator="notEqual">
      <formula>"Input"</formula>
    </cfRule>
  </conditionalFormatting>
  <conditionalFormatting sqref="H129:H139">
    <cfRule type="cellIs" dxfId="336" priority="251" stopIfTrue="1" operator="equal">
      <formula>"Input"</formula>
    </cfRule>
    <cfRule type="cellIs" dxfId="335" priority="252" stopIfTrue="1" operator="notEqual">
      <formula>"Input"</formula>
    </cfRule>
  </conditionalFormatting>
  <conditionalFormatting sqref="H129:H139">
    <cfRule type="expression" dxfId="334" priority="249">
      <formula>CELL("protect",H129)=0</formula>
    </cfRule>
    <cfRule type="expression" dxfId="333" priority="250">
      <formula>CELL("protect",H129)=0</formula>
    </cfRule>
  </conditionalFormatting>
  <conditionalFormatting sqref="A123:B124">
    <cfRule type="expression" dxfId="332" priority="248">
      <formula>CELL("protect",A123)=0</formula>
    </cfRule>
  </conditionalFormatting>
  <conditionalFormatting sqref="A125:B127">
    <cfRule type="expression" dxfId="331" priority="247">
      <formula>CELL("protect",A125)=0</formula>
    </cfRule>
  </conditionalFormatting>
  <conditionalFormatting sqref="G140:G143">
    <cfRule type="cellIs" dxfId="330" priority="246" stopIfTrue="1" operator="notEqual">
      <formula>"Input"</formula>
    </cfRule>
  </conditionalFormatting>
  <conditionalFormatting sqref="D144:D153 F144:F153">
    <cfRule type="cellIs" dxfId="329" priority="244" stopIfTrue="1" operator="equal">
      <formula>"Input"</formula>
    </cfRule>
    <cfRule type="cellIs" dxfId="328" priority="245" stopIfTrue="1" operator="notEqual">
      <formula>"Input"</formula>
    </cfRule>
  </conditionalFormatting>
  <conditionalFormatting sqref="E144:E153">
    <cfRule type="cellIs" dxfId="327" priority="242" stopIfTrue="1" operator="equal">
      <formula>"Input"</formula>
    </cfRule>
    <cfRule type="cellIs" dxfId="326" priority="243" stopIfTrue="1" operator="notEqual">
      <formula>"Input"</formula>
    </cfRule>
  </conditionalFormatting>
  <conditionalFormatting sqref="C144:C153">
    <cfRule type="cellIs" dxfId="325" priority="240" stopIfTrue="1" operator="equal">
      <formula>"Input"</formula>
    </cfRule>
    <cfRule type="cellIs" dxfId="324" priority="241" stopIfTrue="1" operator="notEqual">
      <formula>"Input"</formula>
    </cfRule>
  </conditionalFormatting>
  <conditionalFormatting sqref="C144:F153">
    <cfRule type="cellIs" dxfId="323" priority="238" stopIfTrue="1" operator="equal">
      <formula>"Input"</formula>
    </cfRule>
    <cfRule type="cellIs" dxfId="322" priority="239" stopIfTrue="1" operator="notEqual">
      <formula>"Input"</formula>
    </cfRule>
  </conditionalFormatting>
  <conditionalFormatting sqref="C144:G153">
    <cfRule type="expression" dxfId="321" priority="237">
      <formula>CELL("protect",C144)=0</formula>
    </cfRule>
  </conditionalFormatting>
  <conditionalFormatting sqref="A139">
    <cfRule type="expression" dxfId="320" priority="235">
      <formula>CELL("protect",A139)=0</formula>
    </cfRule>
    <cfRule type="expression" dxfId="319" priority="236">
      <formula>CELL("protect",A139)=0</formula>
    </cfRule>
  </conditionalFormatting>
  <conditionalFormatting sqref="G109:G110">
    <cfRule type="expression" dxfId="318" priority="233">
      <formula>CELL("protect",G109)=0</formula>
    </cfRule>
    <cfRule type="expression" dxfId="317" priority="234">
      <formula>CELL("protect",G109)=0</formula>
    </cfRule>
  </conditionalFormatting>
  <conditionalFormatting sqref="D64:D66">
    <cfRule type="cellIs" dxfId="316" priority="231" stopIfTrue="1" operator="equal">
      <formula>"Input"</formula>
    </cfRule>
    <cfRule type="cellIs" dxfId="315" priority="232" stopIfTrue="1" operator="notEqual">
      <formula>"Input"</formula>
    </cfRule>
  </conditionalFormatting>
  <conditionalFormatting sqref="E64:E66">
    <cfRule type="cellIs" dxfId="314" priority="229" stopIfTrue="1" operator="equal">
      <formula>"Input"</formula>
    </cfRule>
    <cfRule type="cellIs" dxfId="313" priority="230" stopIfTrue="1" operator="notEqual">
      <formula>"Input"</formula>
    </cfRule>
  </conditionalFormatting>
  <conditionalFormatting sqref="C64:C66">
    <cfRule type="cellIs" dxfId="312" priority="227" stopIfTrue="1" operator="equal">
      <formula>"Input"</formula>
    </cfRule>
    <cfRule type="cellIs" dxfId="311" priority="228" stopIfTrue="1" operator="notEqual">
      <formula>"Input"</formula>
    </cfRule>
  </conditionalFormatting>
  <conditionalFormatting sqref="C64:E66">
    <cfRule type="expression" dxfId="310" priority="226">
      <formula>CELL("protect",C64)=0</formula>
    </cfRule>
  </conditionalFormatting>
  <conditionalFormatting sqref="C64:E66">
    <cfRule type="expression" dxfId="309" priority="219">
      <formula>CELL("protect",C64)=0</formula>
    </cfRule>
  </conditionalFormatting>
  <conditionalFormatting sqref="D64:D66">
    <cfRule type="cellIs" dxfId="308" priority="224" stopIfTrue="1" operator="equal">
      <formula>"Input"</formula>
    </cfRule>
    <cfRule type="cellIs" dxfId="307" priority="225" stopIfTrue="1" operator="notEqual">
      <formula>"Input"</formula>
    </cfRule>
  </conditionalFormatting>
  <conditionalFormatting sqref="E64:E66">
    <cfRule type="cellIs" dxfId="306" priority="222" stopIfTrue="1" operator="equal">
      <formula>"Input"</formula>
    </cfRule>
    <cfRule type="cellIs" dxfId="305" priority="223" stopIfTrue="1" operator="notEqual">
      <formula>"Input"</formula>
    </cfRule>
  </conditionalFormatting>
  <conditionalFormatting sqref="C64:E66">
    <cfRule type="cellIs" dxfId="304" priority="220" stopIfTrue="1" operator="equal">
      <formula>"Input"</formula>
    </cfRule>
    <cfRule type="cellIs" dxfId="303" priority="221" stopIfTrue="1" operator="notEqual">
      <formula>"Input"</formula>
    </cfRule>
  </conditionalFormatting>
  <conditionalFormatting sqref="C64:E66">
    <cfRule type="expression" dxfId="302" priority="212">
      <formula>CELL("protect",C64)=0</formula>
    </cfRule>
  </conditionalFormatting>
  <conditionalFormatting sqref="D64:D66">
    <cfRule type="cellIs" dxfId="301" priority="217" stopIfTrue="1" operator="equal">
      <formula>"Input"</formula>
    </cfRule>
    <cfRule type="cellIs" dxfId="300" priority="218" stopIfTrue="1" operator="notEqual">
      <formula>"Input"</formula>
    </cfRule>
  </conditionalFormatting>
  <conditionalFormatting sqref="E64:E66">
    <cfRule type="cellIs" dxfId="299" priority="215" stopIfTrue="1" operator="equal">
      <formula>"Input"</formula>
    </cfRule>
    <cfRule type="cellIs" dxfId="298" priority="216" stopIfTrue="1" operator="notEqual">
      <formula>"Input"</formula>
    </cfRule>
  </conditionalFormatting>
  <conditionalFormatting sqref="C64:E66">
    <cfRule type="cellIs" dxfId="297" priority="213" stopIfTrue="1" operator="equal">
      <formula>"Input"</formula>
    </cfRule>
    <cfRule type="cellIs" dxfId="296" priority="214" stopIfTrue="1" operator="notEqual">
      <formula>"Input"</formula>
    </cfRule>
  </conditionalFormatting>
  <conditionalFormatting sqref="D64:D66">
    <cfRule type="cellIs" dxfId="295" priority="210" stopIfTrue="1" operator="equal">
      <formula>"Input"</formula>
    </cfRule>
    <cfRule type="cellIs" dxfId="294" priority="211" stopIfTrue="1" operator="notEqual">
      <formula>"Input"</formula>
    </cfRule>
  </conditionalFormatting>
  <conditionalFormatting sqref="E64:E66">
    <cfRule type="cellIs" dxfId="293" priority="208" stopIfTrue="1" operator="equal">
      <formula>"Input"</formula>
    </cfRule>
    <cfRule type="cellIs" dxfId="292" priority="209" stopIfTrue="1" operator="notEqual">
      <formula>"Input"</formula>
    </cfRule>
  </conditionalFormatting>
  <conditionalFormatting sqref="C64:E66">
    <cfRule type="cellIs" dxfId="291" priority="206" stopIfTrue="1" operator="equal">
      <formula>"Input"</formula>
    </cfRule>
    <cfRule type="cellIs" dxfId="290" priority="207" stopIfTrue="1" operator="notEqual">
      <formula>"Input"</formula>
    </cfRule>
  </conditionalFormatting>
  <conditionalFormatting sqref="D64:D66">
    <cfRule type="cellIs" dxfId="289" priority="204" stopIfTrue="1" operator="equal">
      <formula>"Input"</formula>
    </cfRule>
    <cfRule type="cellIs" dxfId="288" priority="205" stopIfTrue="1" operator="notEqual">
      <formula>"Input"</formula>
    </cfRule>
  </conditionalFormatting>
  <conditionalFormatting sqref="E64:E66">
    <cfRule type="cellIs" dxfId="287" priority="202" stopIfTrue="1" operator="equal">
      <formula>"Input"</formula>
    </cfRule>
    <cfRule type="cellIs" dxfId="286" priority="203" stopIfTrue="1" operator="notEqual">
      <formula>"Input"</formula>
    </cfRule>
  </conditionalFormatting>
  <conditionalFormatting sqref="C64:E66">
    <cfRule type="cellIs" dxfId="285" priority="200" stopIfTrue="1" operator="equal">
      <formula>"Input"</formula>
    </cfRule>
    <cfRule type="cellIs" dxfId="284" priority="201" stopIfTrue="1" operator="notEqual">
      <formula>"Input"</formula>
    </cfRule>
  </conditionalFormatting>
  <conditionalFormatting sqref="C64:E66">
    <cfRule type="expression" dxfId="283" priority="199">
      <formula>CELL("protect",C64)=0</formula>
    </cfRule>
  </conditionalFormatting>
  <conditionalFormatting sqref="D52">
    <cfRule type="cellIs" dxfId="282" priority="197" stopIfTrue="1" operator="equal">
      <formula>"Input"</formula>
    </cfRule>
    <cfRule type="cellIs" dxfId="281" priority="198" stopIfTrue="1" operator="notEqual">
      <formula>"Input"</formula>
    </cfRule>
  </conditionalFormatting>
  <conditionalFormatting sqref="E52">
    <cfRule type="cellIs" dxfId="280" priority="195" stopIfTrue="1" operator="equal">
      <formula>"Input"</formula>
    </cfRule>
    <cfRule type="cellIs" dxfId="279" priority="196" stopIfTrue="1" operator="notEqual">
      <formula>"Input"</formula>
    </cfRule>
  </conditionalFormatting>
  <conditionalFormatting sqref="C52">
    <cfRule type="cellIs" dxfId="278" priority="193" stopIfTrue="1" operator="equal">
      <formula>"Input"</formula>
    </cfRule>
    <cfRule type="cellIs" dxfId="277" priority="194" stopIfTrue="1" operator="notEqual">
      <formula>"Input"</formula>
    </cfRule>
  </conditionalFormatting>
  <conditionalFormatting sqref="C52:E52">
    <cfRule type="expression" dxfId="276" priority="192">
      <formula>CELL("protect",C52)=0</formula>
    </cfRule>
  </conditionalFormatting>
  <conditionalFormatting sqref="C52:E52">
    <cfRule type="expression" dxfId="275" priority="185">
      <formula>CELL("protect",C52)=0</formula>
    </cfRule>
  </conditionalFormatting>
  <conditionalFormatting sqref="D52">
    <cfRule type="cellIs" dxfId="274" priority="190" stopIfTrue="1" operator="equal">
      <formula>"Input"</formula>
    </cfRule>
    <cfRule type="cellIs" dxfId="273" priority="191" stopIfTrue="1" operator="notEqual">
      <formula>"Input"</formula>
    </cfRule>
  </conditionalFormatting>
  <conditionalFormatting sqref="E52">
    <cfRule type="cellIs" dxfId="272" priority="188" stopIfTrue="1" operator="equal">
      <formula>"Input"</formula>
    </cfRule>
    <cfRule type="cellIs" dxfId="271" priority="189" stopIfTrue="1" operator="notEqual">
      <formula>"Input"</formula>
    </cfRule>
  </conditionalFormatting>
  <conditionalFormatting sqref="C52:E52">
    <cfRule type="cellIs" dxfId="270" priority="186" stopIfTrue="1" operator="equal">
      <formula>"Input"</formula>
    </cfRule>
    <cfRule type="cellIs" dxfId="269" priority="187" stopIfTrue="1" operator="notEqual">
      <formula>"Input"</formula>
    </cfRule>
  </conditionalFormatting>
  <conditionalFormatting sqref="C52:E52">
    <cfRule type="expression" dxfId="268" priority="178">
      <formula>CELL("protect",C52)=0</formula>
    </cfRule>
  </conditionalFormatting>
  <conditionalFormatting sqref="D52">
    <cfRule type="cellIs" dxfId="267" priority="183" stopIfTrue="1" operator="equal">
      <formula>"Input"</formula>
    </cfRule>
    <cfRule type="cellIs" dxfId="266" priority="184" stopIfTrue="1" operator="notEqual">
      <formula>"Input"</formula>
    </cfRule>
  </conditionalFormatting>
  <conditionalFormatting sqref="E52">
    <cfRule type="cellIs" dxfId="265" priority="181" stopIfTrue="1" operator="equal">
      <formula>"Input"</formula>
    </cfRule>
    <cfRule type="cellIs" dxfId="264" priority="182" stopIfTrue="1" operator="notEqual">
      <formula>"Input"</formula>
    </cfRule>
  </conditionalFormatting>
  <conditionalFormatting sqref="C52:E52">
    <cfRule type="cellIs" dxfId="263" priority="179" stopIfTrue="1" operator="equal">
      <formula>"Input"</formula>
    </cfRule>
    <cfRule type="cellIs" dxfId="262" priority="180" stopIfTrue="1" operator="notEqual">
      <formula>"Input"</formula>
    </cfRule>
  </conditionalFormatting>
  <conditionalFormatting sqref="D52">
    <cfRule type="cellIs" dxfId="261" priority="176" stopIfTrue="1" operator="equal">
      <formula>"Input"</formula>
    </cfRule>
    <cfRule type="cellIs" dxfId="260" priority="177" stopIfTrue="1" operator="notEqual">
      <formula>"Input"</formula>
    </cfRule>
  </conditionalFormatting>
  <conditionalFormatting sqref="E52">
    <cfRule type="cellIs" dxfId="259" priority="174" stopIfTrue="1" operator="equal">
      <formula>"Input"</formula>
    </cfRule>
    <cfRule type="cellIs" dxfId="258" priority="175" stopIfTrue="1" operator="notEqual">
      <formula>"Input"</formula>
    </cfRule>
  </conditionalFormatting>
  <conditionalFormatting sqref="C52:E52">
    <cfRule type="cellIs" dxfId="257" priority="172" stopIfTrue="1" operator="equal">
      <formula>"Input"</formula>
    </cfRule>
    <cfRule type="cellIs" dxfId="256" priority="173" stopIfTrue="1" operator="notEqual">
      <formula>"Input"</formula>
    </cfRule>
  </conditionalFormatting>
  <conditionalFormatting sqref="D52">
    <cfRule type="cellIs" dxfId="255" priority="170" stopIfTrue="1" operator="equal">
      <formula>"Input"</formula>
    </cfRule>
    <cfRule type="cellIs" dxfId="254" priority="171" stopIfTrue="1" operator="notEqual">
      <formula>"Input"</formula>
    </cfRule>
  </conditionalFormatting>
  <conditionalFormatting sqref="E52">
    <cfRule type="cellIs" dxfId="253" priority="168" stopIfTrue="1" operator="equal">
      <formula>"Input"</formula>
    </cfRule>
    <cfRule type="cellIs" dxfId="252" priority="169" stopIfTrue="1" operator="notEqual">
      <formula>"Input"</formula>
    </cfRule>
  </conditionalFormatting>
  <conditionalFormatting sqref="C52:E52">
    <cfRule type="cellIs" dxfId="251" priority="166" stopIfTrue="1" operator="equal">
      <formula>"Input"</formula>
    </cfRule>
    <cfRule type="cellIs" dxfId="250" priority="167" stopIfTrue="1" operator="notEqual">
      <formula>"Input"</formula>
    </cfRule>
  </conditionalFormatting>
  <conditionalFormatting sqref="C52:E52">
    <cfRule type="expression" dxfId="249" priority="165">
      <formula>CELL("protect",C52)=0</formula>
    </cfRule>
  </conditionalFormatting>
  <conditionalFormatting sqref="C31:E33">
    <cfRule type="cellIs" dxfId="248" priority="163" stopIfTrue="1" operator="equal">
      <formula>"Input"</formula>
    </cfRule>
    <cfRule type="cellIs" dxfId="247" priority="164" stopIfTrue="1" operator="notEqual">
      <formula>"Input"</formula>
    </cfRule>
  </conditionalFormatting>
  <conditionalFormatting sqref="C31:E33">
    <cfRule type="cellIs" dxfId="246" priority="161" stopIfTrue="1" operator="equal">
      <formula>"Input"</formula>
    </cfRule>
    <cfRule type="cellIs" dxfId="245" priority="162" stopIfTrue="1" operator="notEqual">
      <formula>"Input"</formula>
    </cfRule>
  </conditionalFormatting>
  <conditionalFormatting sqref="C31:E33">
    <cfRule type="expression" dxfId="244" priority="158">
      <formula>CELL("protect",C31)=0</formula>
    </cfRule>
  </conditionalFormatting>
  <conditionalFormatting sqref="C31:E33">
    <cfRule type="cellIs" dxfId="243" priority="159" stopIfTrue="1" operator="equal">
      <formula>"Input"</formula>
    </cfRule>
    <cfRule type="cellIs" dxfId="242" priority="160" stopIfTrue="1" operator="notEqual">
      <formula>"Input"</formula>
    </cfRule>
  </conditionalFormatting>
  <conditionalFormatting sqref="C31:E33">
    <cfRule type="cellIs" dxfId="241" priority="156" stopIfTrue="1" operator="equal">
      <formula>"Input"</formula>
    </cfRule>
    <cfRule type="cellIs" dxfId="240" priority="157" stopIfTrue="1" operator="notEqual">
      <formula>"Input"</formula>
    </cfRule>
  </conditionalFormatting>
  <conditionalFormatting sqref="C31:E33">
    <cfRule type="cellIs" dxfId="239" priority="154" stopIfTrue="1" operator="equal">
      <formula>"Input"</formula>
    </cfRule>
    <cfRule type="cellIs" dxfId="238" priority="155" stopIfTrue="1" operator="notEqual">
      <formula>"Input"</formula>
    </cfRule>
  </conditionalFormatting>
  <conditionalFormatting sqref="C17:E17">
    <cfRule type="cellIs" dxfId="237" priority="152" stopIfTrue="1" operator="equal">
      <formula>"Input"</formula>
    </cfRule>
    <cfRule type="cellIs" dxfId="236" priority="153" stopIfTrue="1" operator="notEqual">
      <formula>"Input"</formula>
    </cfRule>
  </conditionalFormatting>
  <conditionalFormatting sqref="C4:E9">
    <cfRule type="cellIs" dxfId="235" priority="151" stopIfTrue="1" operator="equal">
      <formula>"Input"</formula>
    </cfRule>
    <cfRule type="cellIs" dxfId="234" priority="561" stopIfTrue="1" operator="notEqual">
      <formula>"Input"</formula>
    </cfRule>
  </conditionalFormatting>
  <conditionalFormatting sqref="C111 C109:E110 C101:C108 C98:D99 C11:E11 D89:D97 C17:E19 C72:E72 C40:E45 C31:E38 C4:E9">
    <cfRule type="cellIs" dxfId="233" priority="149" stopIfTrue="1" operator="equal">
      <formula>"Input"</formula>
    </cfRule>
    <cfRule type="cellIs" dxfId="232" priority="150" stopIfTrue="1" operator="notEqual">
      <formula>"Input"</formula>
    </cfRule>
  </conditionalFormatting>
  <conditionalFormatting sqref="C38:E38">
    <cfRule type="cellIs" dxfId="231" priority="147" stopIfTrue="1" operator="equal">
      <formula>"Input"</formula>
    </cfRule>
    <cfRule type="cellIs" dxfId="230" priority="148" stopIfTrue="1" operator="notEqual">
      <formula>"Input"</formula>
    </cfRule>
  </conditionalFormatting>
  <conditionalFormatting sqref="C38:E38">
    <cfRule type="expression" dxfId="229" priority="145">
      <formula>CELL("protect",C38)=0</formula>
    </cfRule>
    <cfRule type="expression" dxfId="228" priority="146">
      <formula>CELL("protect",C38)=0</formula>
    </cfRule>
  </conditionalFormatting>
  <conditionalFormatting sqref="C38:E38">
    <cfRule type="cellIs" dxfId="227" priority="143" stopIfTrue="1" operator="equal">
      <formula>"Input"</formula>
    </cfRule>
    <cfRule type="cellIs" dxfId="226" priority="144" stopIfTrue="1" operator="notEqual">
      <formula>"Input"</formula>
    </cfRule>
  </conditionalFormatting>
  <conditionalFormatting sqref="C38:E38">
    <cfRule type="cellIs" dxfId="225" priority="141" stopIfTrue="1" operator="equal">
      <formula>"Input"</formula>
    </cfRule>
    <cfRule type="cellIs" dxfId="224" priority="142" stopIfTrue="1" operator="notEqual">
      <formula>"Input"</formula>
    </cfRule>
  </conditionalFormatting>
  <conditionalFormatting sqref="C55:E55">
    <cfRule type="cellIs" dxfId="223" priority="139" stopIfTrue="1" operator="equal">
      <formula>"Input"</formula>
    </cfRule>
    <cfRule type="cellIs" dxfId="222" priority="140" stopIfTrue="1" operator="notEqual">
      <formula>"Input"</formula>
    </cfRule>
  </conditionalFormatting>
  <conditionalFormatting sqref="C55:E55">
    <cfRule type="expression" dxfId="221" priority="137">
      <formula>CELL("protect",C55)=0</formula>
    </cfRule>
    <cfRule type="expression" dxfId="220" priority="138">
      <formula>CELL("protect",C55)=0</formula>
    </cfRule>
  </conditionalFormatting>
  <conditionalFormatting sqref="C55:E55">
    <cfRule type="cellIs" dxfId="219" priority="135" stopIfTrue="1" operator="equal">
      <formula>"Input"</formula>
    </cfRule>
    <cfRule type="cellIs" dxfId="218" priority="136" stopIfTrue="1" operator="notEqual">
      <formula>"Input"</formula>
    </cfRule>
  </conditionalFormatting>
  <conditionalFormatting sqref="C55:E55">
    <cfRule type="cellIs" dxfId="217" priority="133" stopIfTrue="1" operator="equal">
      <formula>"Input"</formula>
    </cfRule>
    <cfRule type="cellIs" dxfId="216" priority="134" stopIfTrue="1" operator="notEqual">
      <formula>"Input"</formula>
    </cfRule>
  </conditionalFormatting>
  <conditionalFormatting sqref="C83:E83">
    <cfRule type="cellIs" dxfId="215" priority="131" stopIfTrue="1" operator="equal">
      <formula>"Input"</formula>
    </cfRule>
    <cfRule type="cellIs" dxfId="214" priority="132" stopIfTrue="1" operator="notEqual">
      <formula>"Input"</formula>
    </cfRule>
  </conditionalFormatting>
  <conditionalFormatting sqref="C83:E83">
    <cfRule type="expression" dxfId="213" priority="129">
      <formula>CELL("protect",C83)=0</formula>
    </cfRule>
    <cfRule type="expression" dxfId="212" priority="130">
      <formula>CELL("protect",C83)=0</formula>
    </cfRule>
  </conditionalFormatting>
  <conditionalFormatting sqref="C83:E83">
    <cfRule type="cellIs" dxfId="211" priority="127" stopIfTrue="1" operator="equal">
      <formula>"Input"</formula>
    </cfRule>
    <cfRule type="cellIs" dxfId="210" priority="128" stopIfTrue="1" operator="notEqual">
      <formula>"Input"</formula>
    </cfRule>
  </conditionalFormatting>
  <conditionalFormatting sqref="C83:E83">
    <cfRule type="cellIs" dxfId="209" priority="125" stopIfTrue="1" operator="equal">
      <formula>"Input"</formula>
    </cfRule>
    <cfRule type="cellIs" dxfId="208" priority="126" stopIfTrue="1" operator="notEqual">
      <formula>"Input"</formula>
    </cfRule>
  </conditionalFormatting>
  <conditionalFormatting sqref="C13:E13">
    <cfRule type="cellIs" dxfId="207" priority="123" stopIfTrue="1" operator="equal">
      <formula>"Input"</formula>
    </cfRule>
    <cfRule type="cellIs" dxfId="206" priority="124" stopIfTrue="1" operator="notEqual">
      <formula>"Input"</formula>
    </cfRule>
  </conditionalFormatting>
  <conditionalFormatting sqref="B13:E13">
    <cfRule type="expression" dxfId="205" priority="121">
      <formula>CELL("protect",B13)=0</formula>
    </cfRule>
    <cfRule type="expression" dxfId="204" priority="122">
      <formula>CELL("protect",B13)=0</formula>
    </cfRule>
  </conditionalFormatting>
  <conditionalFormatting sqref="C4:E9">
    <cfRule type="cellIs" dxfId="203" priority="119" stopIfTrue="1" operator="equal">
      <formula>"Input"</formula>
    </cfRule>
    <cfRule type="cellIs" dxfId="202" priority="120" stopIfTrue="1" operator="notEqual">
      <formula>"Input"</formula>
    </cfRule>
  </conditionalFormatting>
  <conditionalFormatting sqref="B5:E5 B6 C4:E4 C6:E9">
    <cfRule type="expression" dxfId="201" priority="117">
      <formula>CELL("protect",B4)=0</formula>
    </cfRule>
    <cfRule type="expression" dxfId="200" priority="118">
      <formula>CELL("protect",B4)=0</formula>
    </cfRule>
  </conditionalFormatting>
  <conditionalFormatting sqref="C119:F120">
    <cfRule type="cellIs" dxfId="199" priority="115" stopIfTrue="1" operator="equal">
      <formula>"Input"</formula>
    </cfRule>
    <cfRule type="cellIs" dxfId="198" priority="116" stopIfTrue="1" operator="notEqual">
      <formula>"Input"</formula>
    </cfRule>
  </conditionalFormatting>
  <conditionalFormatting sqref="A119:G120 I119:M120">
    <cfRule type="expression" dxfId="197" priority="114">
      <formula>CELL("protect",A119)=0</formula>
    </cfRule>
  </conditionalFormatting>
  <conditionalFormatting sqref="B16:M16">
    <cfRule type="expression" dxfId="196" priority="113">
      <formula>CELL("protect",B16)=0</formula>
    </cfRule>
  </conditionalFormatting>
  <conditionalFormatting sqref="F16:H16">
    <cfRule type="expression" dxfId="195" priority="111">
      <formula>CELL("protect",F16)=0</formula>
    </cfRule>
  </conditionalFormatting>
  <conditionalFormatting sqref="B16">
    <cfRule type="expression" dxfId="194" priority="112">
      <formula>CELL("protect",B16)=0</formula>
    </cfRule>
  </conditionalFormatting>
  <conditionalFormatting sqref="A12:M12">
    <cfRule type="expression" dxfId="193" priority="110">
      <formula>CELL("protect",A12)=0</formula>
    </cfRule>
  </conditionalFormatting>
  <conditionalFormatting sqref="H12">
    <cfRule type="cellIs" dxfId="192" priority="108" stopIfTrue="1" operator="equal">
      <formula>"Input"</formula>
    </cfRule>
    <cfRule type="cellIs" dxfId="191" priority="109" stopIfTrue="1" operator="notEqual">
      <formula>"Input"</formula>
    </cfRule>
  </conditionalFormatting>
  <conditionalFormatting sqref="H12">
    <cfRule type="cellIs" dxfId="190" priority="106" stopIfTrue="1" operator="equal">
      <formula>"Input"</formula>
    </cfRule>
    <cfRule type="cellIs" dxfId="189" priority="107" stopIfTrue="1" operator="notEqual">
      <formula>"Input"</formula>
    </cfRule>
  </conditionalFormatting>
  <conditionalFormatting sqref="H12">
    <cfRule type="expression" dxfId="188" priority="105">
      <formula>CELL("protect",H12)=0</formula>
    </cfRule>
  </conditionalFormatting>
  <conditionalFormatting sqref="H12">
    <cfRule type="cellIs" dxfId="187" priority="103" stopIfTrue="1" operator="equal">
      <formula>"Input"</formula>
    </cfRule>
    <cfRule type="cellIs" dxfId="186" priority="104" stopIfTrue="1" operator="notEqual">
      <formula>"Input"</formula>
    </cfRule>
  </conditionalFormatting>
  <conditionalFormatting sqref="H12">
    <cfRule type="cellIs" dxfId="185" priority="101" stopIfTrue="1" operator="equal">
      <formula>"Input"</formula>
    </cfRule>
    <cfRule type="cellIs" dxfId="184" priority="102" stopIfTrue="1" operator="notEqual">
      <formula>"Input"</formula>
    </cfRule>
  </conditionalFormatting>
  <conditionalFormatting sqref="A12">
    <cfRule type="expression" dxfId="183" priority="100">
      <formula>CELL("protect",A12)=0</formula>
    </cfRule>
  </conditionalFormatting>
  <conditionalFormatting sqref="C12:F12">
    <cfRule type="cellIs" dxfId="182" priority="98" stopIfTrue="1" operator="equal">
      <formula>"Input"</formula>
    </cfRule>
    <cfRule type="cellIs" dxfId="181" priority="99" stopIfTrue="1" operator="notEqual">
      <formula>"Input"</formula>
    </cfRule>
  </conditionalFormatting>
  <conditionalFormatting sqref="H12">
    <cfRule type="cellIs" dxfId="180" priority="96" stopIfTrue="1" operator="equal">
      <formula>"Input"</formula>
    </cfRule>
    <cfRule type="cellIs" dxfId="179" priority="97" stopIfTrue="1" operator="notEqual">
      <formula>"Input"</formula>
    </cfRule>
  </conditionalFormatting>
  <conditionalFormatting sqref="H12">
    <cfRule type="cellIs" dxfId="178" priority="94" stopIfTrue="1" operator="equal">
      <formula>"Input"</formula>
    </cfRule>
    <cfRule type="cellIs" dxfId="177" priority="95" stopIfTrue="1" operator="notEqual">
      <formula>"Input"</formula>
    </cfRule>
  </conditionalFormatting>
  <conditionalFormatting sqref="C12:E12">
    <cfRule type="cellIs" dxfId="176" priority="92" stopIfTrue="1" operator="equal">
      <formula>"Input"</formula>
    </cfRule>
    <cfRule type="cellIs" dxfId="175" priority="93" stopIfTrue="1" operator="notEqual">
      <formula>"Input"</formula>
    </cfRule>
  </conditionalFormatting>
  <conditionalFormatting sqref="C12:E12">
    <cfRule type="cellIs" dxfId="174" priority="90" stopIfTrue="1" operator="equal">
      <formula>"Input"</formula>
    </cfRule>
    <cfRule type="cellIs" dxfId="173" priority="91" stopIfTrue="1" operator="notEqual">
      <formula>"Input"</formula>
    </cfRule>
  </conditionalFormatting>
  <conditionalFormatting sqref="B12:E12">
    <cfRule type="expression" dxfId="172" priority="88">
      <formula>CELL("protect",B12)=0</formula>
    </cfRule>
    <cfRule type="expression" dxfId="171" priority="89">
      <formula>CELL("protect",B12)=0</formula>
    </cfRule>
  </conditionalFormatting>
  <conditionalFormatting sqref="C22:F22 H22">
    <cfRule type="cellIs" dxfId="170" priority="86" stopIfTrue="1" operator="equal">
      <formula>"Input"</formula>
    </cfRule>
    <cfRule type="cellIs" dxfId="169" priority="87" stopIfTrue="1" operator="notEqual">
      <formula>"Input"</formula>
    </cfRule>
  </conditionalFormatting>
  <conditionalFormatting sqref="B22:M22">
    <cfRule type="expression" dxfId="168" priority="85">
      <formula>CELL("protect",B22)=0</formula>
    </cfRule>
  </conditionalFormatting>
  <conditionalFormatting sqref="H22">
    <cfRule type="expression" dxfId="167" priority="84">
      <formula>CELL("protect",H22)=0</formula>
    </cfRule>
  </conditionalFormatting>
  <conditionalFormatting sqref="H22">
    <cfRule type="cellIs" dxfId="166" priority="82" stopIfTrue="1" operator="equal">
      <formula>"Input"</formula>
    </cfRule>
    <cfRule type="cellIs" dxfId="165" priority="83" stopIfTrue="1" operator="notEqual">
      <formula>"Input"</formula>
    </cfRule>
  </conditionalFormatting>
  <conditionalFormatting sqref="H22">
    <cfRule type="cellIs" dxfId="164" priority="80" stopIfTrue="1" operator="equal">
      <formula>"Input"</formula>
    </cfRule>
    <cfRule type="cellIs" dxfId="163" priority="81" stopIfTrue="1" operator="notEqual">
      <formula>"Input"</formula>
    </cfRule>
  </conditionalFormatting>
  <conditionalFormatting sqref="H22">
    <cfRule type="cellIs" dxfId="162" priority="78" stopIfTrue="1" operator="equal">
      <formula>"Input"</formula>
    </cfRule>
    <cfRule type="cellIs" dxfId="161" priority="79" stopIfTrue="1" operator="notEqual">
      <formula>"Input"</formula>
    </cfRule>
  </conditionalFormatting>
  <conditionalFormatting sqref="C128:F128">
    <cfRule type="cellIs" dxfId="160" priority="76" stopIfTrue="1" operator="equal">
      <formula>"Input"</formula>
    </cfRule>
    <cfRule type="cellIs" dxfId="159" priority="77" stopIfTrue="1" operator="notEqual">
      <formula>"Input"</formula>
    </cfRule>
  </conditionalFormatting>
  <conditionalFormatting sqref="D128 F128">
    <cfRule type="cellIs" dxfId="158" priority="74" stopIfTrue="1" operator="equal">
      <formula>"Input"</formula>
    </cfRule>
    <cfRule type="cellIs" dxfId="157" priority="75" stopIfTrue="1" operator="notEqual">
      <formula>"Input"</formula>
    </cfRule>
  </conditionalFormatting>
  <conditionalFormatting sqref="E128">
    <cfRule type="cellIs" dxfId="156" priority="72" stopIfTrue="1" operator="equal">
      <formula>"Input"</formula>
    </cfRule>
    <cfRule type="cellIs" dxfId="155" priority="73" stopIfTrue="1" operator="notEqual">
      <formula>"Input"</formula>
    </cfRule>
  </conditionalFormatting>
  <conditionalFormatting sqref="H128">
    <cfRule type="cellIs" dxfId="154" priority="70" stopIfTrue="1" operator="equal">
      <formula>"Input"</formula>
    </cfRule>
    <cfRule type="cellIs" dxfId="153" priority="71" stopIfTrue="1" operator="notEqual">
      <formula>"Input"</formula>
    </cfRule>
  </conditionalFormatting>
  <conditionalFormatting sqref="H128">
    <cfRule type="cellIs" dxfId="152" priority="68" stopIfTrue="1" operator="equal">
      <formula>"Input"</formula>
    </cfRule>
    <cfRule type="cellIs" dxfId="151" priority="69" stopIfTrue="1" operator="notEqual">
      <formula>"Input"</formula>
    </cfRule>
  </conditionalFormatting>
  <conditionalFormatting sqref="C128:M128">
    <cfRule type="expression" dxfId="150" priority="67">
      <formula>CELL("protect",C128)=0</formula>
    </cfRule>
  </conditionalFormatting>
  <conditionalFormatting sqref="C128:E128">
    <cfRule type="cellIs" dxfId="149" priority="65" stopIfTrue="1" operator="equal">
      <formula>"Input"</formula>
    </cfRule>
    <cfRule type="cellIs" dxfId="148" priority="66" stopIfTrue="1" operator="notEqual">
      <formula>"Input"</formula>
    </cfRule>
  </conditionalFormatting>
  <conditionalFormatting sqref="H128">
    <cfRule type="cellIs" dxfId="147" priority="63" stopIfTrue="1" operator="equal">
      <formula>"Input"</formula>
    </cfRule>
    <cfRule type="cellIs" dxfId="146" priority="64" stopIfTrue="1" operator="notEqual">
      <formula>"Input"</formula>
    </cfRule>
  </conditionalFormatting>
  <conditionalFormatting sqref="H128">
    <cfRule type="cellIs" dxfId="145" priority="61" stopIfTrue="1" operator="equal">
      <formula>"Input"</formula>
    </cfRule>
    <cfRule type="cellIs" dxfId="144" priority="62" stopIfTrue="1" operator="notEqual">
      <formula>"Input"</formula>
    </cfRule>
  </conditionalFormatting>
  <conditionalFormatting sqref="C128:E128">
    <cfRule type="expression" dxfId="143" priority="54">
      <formula>CELL("protect",C128)=0</formula>
    </cfRule>
  </conditionalFormatting>
  <conditionalFormatting sqref="F128 D128">
    <cfRule type="cellIs" dxfId="142" priority="59" stopIfTrue="1" operator="equal">
      <formula>"Input"</formula>
    </cfRule>
    <cfRule type="cellIs" dxfId="141" priority="60" stopIfTrue="1" operator="notEqual">
      <formula>"Input"</formula>
    </cfRule>
  </conditionalFormatting>
  <conditionalFormatting sqref="E128">
    <cfRule type="cellIs" dxfId="140" priority="57" stopIfTrue="1" operator="equal">
      <formula>"Input"</formula>
    </cfRule>
    <cfRule type="cellIs" dxfId="139" priority="58" stopIfTrue="1" operator="notEqual">
      <formula>"Input"</formula>
    </cfRule>
  </conditionalFormatting>
  <conditionalFormatting sqref="C128:E128">
    <cfRule type="cellIs" dxfId="138" priority="55" stopIfTrue="1" operator="equal">
      <formula>"Input"</formula>
    </cfRule>
    <cfRule type="cellIs" dxfId="137" priority="56" stopIfTrue="1" operator="notEqual">
      <formula>"Input"</formula>
    </cfRule>
  </conditionalFormatting>
  <conditionalFormatting sqref="F128 D128">
    <cfRule type="cellIs" dxfId="136" priority="52" stopIfTrue="1" operator="equal">
      <formula>"Input"</formula>
    </cfRule>
    <cfRule type="cellIs" dxfId="135" priority="53" stopIfTrue="1" operator="notEqual">
      <formula>"Input"</formula>
    </cfRule>
  </conditionalFormatting>
  <conditionalFormatting sqref="E128">
    <cfRule type="cellIs" dxfId="134" priority="50" stopIfTrue="1" operator="equal">
      <formula>"Input"</formula>
    </cfRule>
    <cfRule type="cellIs" dxfId="133" priority="51" stopIfTrue="1" operator="notEqual">
      <formula>"Input"</formula>
    </cfRule>
  </conditionalFormatting>
  <conditionalFormatting sqref="C128:E128">
    <cfRule type="cellIs" dxfId="132" priority="48" stopIfTrue="1" operator="equal">
      <formula>"Input"</formula>
    </cfRule>
    <cfRule type="cellIs" dxfId="131" priority="49" stopIfTrue="1" operator="notEqual">
      <formula>"Input"</formula>
    </cfRule>
  </conditionalFormatting>
  <conditionalFormatting sqref="F128 D128">
    <cfRule type="cellIs" dxfId="130" priority="46" stopIfTrue="1" operator="equal">
      <formula>"Input"</formula>
    </cfRule>
    <cfRule type="cellIs" dxfId="129" priority="47" stopIfTrue="1" operator="notEqual">
      <formula>"Input"</formula>
    </cfRule>
  </conditionalFormatting>
  <conditionalFormatting sqref="E128">
    <cfRule type="cellIs" dxfId="128" priority="44" stopIfTrue="1" operator="equal">
      <formula>"Input"</formula>
    </cfRule>
    <cfRule type="cellIs" dxfId="127" priority="45" stopIfTrue="1" operator="notEqual">
      <formula>"Input"</formula>
    </cfRule>
  </conditionalFormatting>
  <conditionalFormatting sqref="C128:E128">
    <cfRule type="cellIs" dxfId="126" priority="42" stopIfTrue="1" operator="equal">
      <formula>"Input"</formula>
    </cfRule>
    <cfRule type="cellIs" dxfId="125" priority="43" stopIfTrue="1" operator="notEqual">
      <formula>"Input"</formula>
    </cfRule>
  </conditionalFormatting>
  <conditionalFormatting sqref="C128:E128">
    <cfRule type="expression" dxfId="124" priority="41">
      <formula>CELL("protect",C128)=0</formula>
    </cfRule>
  </conditionalFormatting>
  <conditionalFormatting sqref="C128:E128">
    <cfRule type="cellIs" dxfId="123" priority="39" stopIfTrue="1" operator="equal">
      <formula>"Input"</formula>
    </cfRule>
    <cfRule type="cellIs" dxfId="122" priority="40" stopIfTrue="1" operator="notEqual">
      <formula>"Input"</formula>
    </cfRule>
  </conditionalFormatting>
  <conditionalFormatting sqref="C15:M15">
    <cfRule type="expression" dxfId="121" priority="38">
      <formula>CELL("protect",C15)=0</formula>
    </cfRule>
  </conditionalFormatting>
  <conditionalFormatting sqref="F15:H15">
    <cfRule type="expression" dxfId="120" priority="37">
      <formula>CELL("protect",F15)=0</formula>
    </cfRule>
  </conditionalFormatting>
  <conditionalFormatting sqref="A15">
    <cfRule type="expression" dxfId="119" priority="36">
      <formula>CELL("protect",A15)=0</formula>
    </cfRule>
  </conditionalFormatting>
  <conditionalFormatting sqref="B15">
    <cfRule type="expression" dxfId="118" priority="35">
      <formula>CELL("protect",B15)=0</formula>
    </cfRule>
  </conditionalFormatting>
  <conditionalFormatting sqref="A15:B15">
    <cfRule type="expression" dxfId="117" priority="34">
      <formula>CELL("protect",A15)=0</formula>
    </cfRule>
  </conditionalFormatting>
  <conditionalFormatting sqref="A16">
    <cfRule type="expression" dxfId="116" priority="33">
      <formula>CELL("protect",A16)=0</formula>
    </cfRule>
  </conditionalFormatting>
  <conditionalFormatting sqref="A16">
    <cfRule type="expression" dxfId="115" priority="32">
      <formula>CELL("protect",A16)=0</formula>
    </cfRule>
  </conditionalFormatting>
  <conditionalFormatting sqref="A72">
    <cfRule type="expression" dxfId="114" priority="31">
      <formula>CELL("protect",A72)=0</formula>
    </cfRule>
  </conditionalFormatting>
  <conditionalFormatting sqref="A89">
    <cfRule type="expression" dxfId="113" priority="30">
      <formula>CELL("protect",A89)=0</formula>
    </cfRule>
  </conditionalFormatting>
  <conditionalFormatting sqref="A22:A23">
    <cfRule type="expression" dxfId="112" priority="29">
      <formula>CELL("protect",A22)=0</formula>
    </cfRule>
  </conditionalFormatting>
  <conditionalFormatting sqref="A22:A23">
    <cfRule type="expression" dxfId="111" priority="28">
      <formula>CELL("protect",A22)=0</formula>
    </cfRule>
  </conditionalFormatting>
  <conditionalFormatting sqref="A39">
    <cfRule type="expression" dxfId="110" priority="25">
      <formula>CELL("protect",A39)=0</formula>
    </cfRule>
  </conditionalFormatting>
  <conditionalFormatting sqref="F39:H39">
    <cfRule type="expression" dxfId="109" priority="27">
      <formula>CELL("protect",F39)=0</formula>
    </cfRule>
  </conditionalFormatting>
  <conditionalFormatting sqref="B39">
    <cfRule type="expression" dxfId="108" priority="26">
      <formula>CELL("protect",B39)=0</formula>
    </cfRule>
  </conditionalFormatting>
  <conditionalFormatting sqref="G39">
    <cfRule type="expression" dxfId="107" priority="24">
      <formula>CELL("protect",G39)=0</formula>
    </cfRule>
  </conditionalFormatting>
  <conditionalFormatting sqref="A121:A138">
    <cfRule type="cellIs" dxfId="106" priority="22" stopIfTrue="1" operator="equal">
      <formula>"Input"</formula>
    </cfRule>
    <cfRule type="cellIs" dxfId="105" priority="23" stopIfTrue="1" operator="notEqual">
      <formula>"Input"</formula>
    </cfRule>
  </conditionalFormatting>
  <conditionalFormatting sqref="A121:A138">
    <cfRule type="cellIs" dxfId="104" priority="20" stopIfTrue="1" operator="equal">
      <formula>"Input"</formula>
    </cfRule>
    <cfRule type="cellIs" dxfId="103" priority="21" stopIfTrue="1" operator="notEqual">
      <formula>"Input"</formula>
    </cfRule>
  </conditionalFormatting>
  <conditionalFormatting sqref="B128:B138">
    <cfRule type="cellIs" dxfId="102" priority="18" stopIfTrue="1" operator="equal">
      <formula>"Input"</formula>
    </cfRule>
    <cfRule type="cellIs" dxfId="101" priority="19" stopIfTrue="1" operator="notEqual">
      <formula>"Input"</formula>
    </cfRule>
  </conditionalFormatting>
  <conditionalFormatting sqref="B128:B138">
    <cfRule type="cellIs" dxfId="100" priority="16" stopIfTrue="1" operator="equal">
      <formula>"Input"</formula>
    </cfRule>
    <cfRule type="cellIs" dxfId="99" priority="17" stopIfTrue="1" operator="notEqual">
      <formula>"Input"</formula>
    </cfRule>
  </conditionalFormatting>
  <conditionalFormatting sqref="A13:B13">
    <cfRule type="cellIs" dxfId="98" priority="14" stopIfTrue="1" operator="equal">
      <formula>"Input"</formula>
    </cfRule>
    <cfRule type="cellIs" dxfId="97" priority="15" stopIfTrue="1" operator="notEqual">
      <formula>"Input"</formula>
    </cfRule>
  </conditionalFormatting>
  <conditionalFormatting sqref="B13">
    <cfRule type="expression" dxfId="96" priority="13">
      <formula>CELL("protect",B13)=0</formula>
    </cfRule>
  </conditionalFormatting>
  <conditionalFormatting sqref="A19:B19">
    <cfRule type="cellIs" dxfId="95" priority="11" stopIfTrue="1" operator="equal">
      <formula>"Input"</formula>
    </cfRule>
    <cfRule type="cellIs" dxfId="94" priority="12" stopIfTrue="1" operator="notEqual">
      <formula>"Input"</formula>
    </cfRule>
  </conditionalFormatting>
  <conditionalFormatting sqref="B19">
    <cfRule type="expression" dxfId="93" priority="9">
      <formula>CELL("protect",B19)=0</formula>
    </cfRule>
    <cfRule type="expression" dxfId="92" priority="10">
      <formula>CELL("protect",B19)=0</formula>
    </cfRule>
  </conditionalFormatting>
  <conditionalFormatting sqref="A19:B19">
    <cfRule type="cellIs" dxfId="91" priority="7" stopIfTrue="1" operator="equal">
      <formula>"Input"</formula>
    </cfRule>
    <cfRule type="cellIs" dxfId="90" priority="8" stopIfTrue="1" operator="notEqual">
      <formula>"Input"</formula>
    </cfRule>
  </conditionalFormatting>
  <conditionalFormatting sqref="B19">
    <cfRule type="expression" dxfId="89" priority="6">
      <formula>CELL("protect",B19)=0</formula>
    </cfRule>
  </conditionalFormatting>
  <conditionalFormatting sqref="B23">
    <cfRule type="expression" dxfId="88" priority="5">
      <formula>CELL("protect",B23)=0</formula>
    </cfRule>
  </conditionalFormatting>
  <conditionalFormatting sqref="A24:B26">
    <cfRule type="cellIs" dxfId="87" priority="3" stopIfTrue="1" operator="equal">
      <formula>"Input"</formula>
    </cfRule>
    <cfRule type="cellIs" dxfId="86" priority="4" stopIfTrue="1" operator="notEqual">
      <formula>"Input"</formula>
    </cfRule>
  </conditionalFormatting>
  <conditionalFormatting sqref="A24:B26">
    <cfRule type="cellIs" dxfId="85" priority="1" stopIfTrue="1" operator="equal">
      <formula>"Input"</formula>
    </cfRule>
    <cfRule type="cellIs" dxfId="84" priority="2" stopIfTrue="1" operator="notEqual">
      <formula>"Input"</formula>
    </cfRule>
  </conditionalFormatting>
  <dataValidations count="3">
    <dataValidation type="list" allowBlank="1" showInputMessage="1" showErrorMessage="1" promptTitle="Mandatory" prompt="You must answer whether each of the following is included in your price.  If it is included, you can enter your costs in Column D, if it is not included, we will use our costs in Column D." sqref="D89:E99">
      <formula1>"Input,Yes,No"</formula1>
    </dataValidation>
    <dataValidation allowBlank="1" showInputMessage="1" showErrorMessage="1" promptTitle="Post-Cut % Discount" prompt="This is the discount that will be extended by the Vendor and the Manufacturer while Customer remains a maintenance customer, and for at least the 5 years after Cutover." sqref="L102:L109"/>
    <dataValidation allowBlank="1" showInputMessage="1" showErrorMessage="1" promptTitle="Pre-Cut % Discount" prompt="This is the discount that the RFP response is offered at, and at which Add/Deletes will take place, prior to Cutover." sqref="K102:K109"/>
  </dataValidations>
  <printOptions horizontalCentered="1" verticalCentered="1"/>
  <pageMargins left="0.25" right="0.25" top="0.5" bottom="0.5" header="0.3" footer="0.05"/>
  <pageSetup scale="75" fitToHeight="0" orientation="portrait" horizontalDpi="4294967292" verticalDpi="1200" r:id="rId1"/>
  <headerFooter>
    <oddHeader>&amp;R&amp;G</oddHeader>
    <oddFooter>&amp;L&amp;"-,Regular"Copyright © &amp;D Com-Strat, LLC.  All Rights Reserved.&amp;C&amp;"-,Regular"&amp;P/&amp;N&amp;R&amp;"-,Regular"&amp;F - &amp;A ©</oddFooter>
    <firstFooter>&amp;L&amp;8Copyright © &amp;D Com-Strat, LLC.  All Rights Reserved.&amp;C&amp;8&amp;F - &amp;A ©&amp;R&amp;8&amp;P/&amp;N</first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80"/>
  </sheetPr>
  <dimension ref="A1:V43"/>
  <sheetViews>
    <sheetView zoomScale="110" zoomScaleNormal="110" workbookViewId="0">
      <pane ySplit="1" topLeftCell="A20" activePane="bottomLeft" state="frozen"/>
      <selection activeCell="D30" sqref="D30"/>
      <selection pane="bottomLeft" activeCell="C46" sqref="C46"/>
    </sheetView>
  </sheetViews>
  <sheetFormatPr defaultColWidth="9.140625" defaultRowHeight="15" outlineLevelCol="1" x14ac:dyDescent="0.25"/>
  <cols>
    <col min="1" max="1" width="5.85546875" style="9" customWidth="1"/>
    <col min="2" max="2" width="60.140625" style="9" customWidth="1"/>
    <col min="3" max="3" width="22.28515625" style="9" bestFit="1" customWidth="1"/>
    <col min="4" max="4" width="13.85546875" style="9" bestFit="1" customWidth="1"/>
    <col min="5" max="5" width="29.85546875" style="9" bestFit="1" customWidth="1"/>
    <col min="6" max="6" width="17" style="9" hidden="1" customWidth="1" outlineLevel="1"/>
    <col min="7" max="7" width="17" style="13" customWidth="1" outlineLevel="1"/>
    <col min="8" max="8" width="23.140625" style="9" customWidth="1"/>
    <col min="9" max="9" width="10.5703125" style="18" customWidth="1"/>
    <col min="10" max="11" width="11.140625" style="18" customWidth="1"/>
    <col min="12" max="12" width="9" style="18" customWidth="1"/>
    <col min="13" max="13" width="9.28515625" style="18" customWidth="1"/>
    <col min="14" max="15" width="9.5703125" style="18" customWidth="1"/>
    <col min="16" max="16" width="10.28515625" style="13" customWidth="1"/>
    <col min="17" max="17" width="9.5703125" style="18" customWidth="1"/>
    <col min="18" max="18" width="10.140625" style="18" customWidth="1"/>
    <col min="19" max="19" width="9.85546875" style="18" customWidth="1"/>
    <col min="20" max="20" width="12.7109375" style="18" customWidth="1"/>
    <col min="21" max="21" width="13.28515625" style="9" customWidth="1"/>
    <col min="23" max="16384" width="9.140625" style="9"/>
  </cols>
  <sheetData>
    <row r="1" spans="1:22" s="5" customFormat="1" ht="7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2" t="s">
        <v>15</v>
      </c>
      <c r="Q1" s="1" t="s">
        <v>16</v>
      </c>
      <c r="R1" s="1" t="s">
        <v>17</v>
      </c>
      <c r="S1" s="3" t="s">
        <v>18</v>
      </c>
      <c r="T1" s="3" t="s">
        <v>19</v>
      </c>
      <c r="U1" s="4" t="s">
        <v>20</v>
      </c>
    </row>
    <row r="2" spans="1:22" x14ac:dyDescent="0.25">
      <c r="A2" s="10">
        <v>39</v>
      </c>
      <c r="B2" s="10" t="s">
        <v>130</v>
      </c>
      <c r="C2" s="10" t="s">
        <v>131</v>
      </c>
      <c r="D2" s="10" t="s">
        <v>132</v>
      </c>
      <c r="E2" s="10" t="s">
        <v>72</v>
      </c>
      <c r="F2" s="10" t="s">
        <v>117</v>
      </c>
      <c r="G2" s="256">
        <v>40</v>
      </c>
      <c r="H2" s="10" t="str">
        <f>IF(Table15[[#This Row],[Number of Classrooms]]&lt;20,"Small School",IF(Table15[[#This Row],[Number of Classrooms]]&lt;30,"Medium School",IF(Table15[[#This Row],[Number of Classrooms]]&gt;29,"Large School",)))</f>
        <v>Large School</v>
      </c>
      <c r="I2" s="12">
        <f>Table15[[#This Row],[Number of Classrooms]]</f>
        <v>40</v>
      </c>
      <c r="J2" s="12">
        <f>IF(Table15[[#This Row],[School Size]]="Small School",4,IF(Table15[[#This Row],[School Size]]="Medium School",6,IF(Table15[[#This Row],[School Size]]="Large School",10)))</f>
        <v>10</v>
      </c>
      <c r="K2" s="12">
        <f>IF(Table15[[#This Row],[School Size]]="Small School",1,IF(Table15[[#This Row],[School Size]]="Medium School",2,IF(Table15[[#This Row],[School Size]]="Large School",3)))</f>
        <v>3</v>
      </c>
      <c r="L2" s="12">
        <f>IF(Table15[[#This Row],[School Size]]="Small School",4,IF(Table15[[#This Row],[School Size]]="Medium School",6,IF(Table15[[#This Row],[School Size]]="Large School",10)))</f>
        <v>10</v>
      </c>
      <c r="M2" s="12">
        <f>SUM(Table15[[#This Row],[Classroom Phones]],Table15[[#This Row],[Office Phones]],Table15[[#This Row],[Misc Phones]])</f>
        <v>60</v>
      </c>
      <c r="N2" s="12">
        <f>Table15[[#This Row],[Number of Classrooms]]</f>
        <v>40</v>
      </c>
      <c r="O2" s="12">
        <f>IF(Table15[[#This Row],[School Size]]="Small School",15,IF(Table15[[#This Row],[School Size]]="Medium School",30,IF(Table15[[#This Row],[School Size]]="Large School",50)))</f>
        <v>50</v>
      </c>
      <c r="P2" s="13">
        <f>IF(Table15[[#This Row],[School Size]]="Small School",3,IF(Table15[[#This Row],[School Size]]="Medium School", 5,IF(Table15[[#This Row],[School Size]]="Large School",10)))</f>
        <v>10</v>
      </c>
      <c r="Q2" s="12">
        <f>Table15[[#This Row],[Number of Classrooms]]</f>
        <v>40</v>
      </c>
      <c r="R2" s="12">
        <f>IF(Table15[[#This Row],[School Size]]="Small School",10,IF(Table15[[#This Row],[School Size]]="Medium School",20,IF(Table15[[#This Row],[School Size]]="Large School",30)))</f>
        <v>30</v>
      </c>
      <c r="S2" s="14">
        <f>Table15[[#This Row],[Total Phones]]*5%</f>
        <v>3</v>
      </c>
      <c r="T2" s="14">
        <f>IF(Table15[[#This Row],[School Size]]="Small School",2,IF(Table15[[#This Row],[School Size]]="Medium School",3,IF(Table15[[#This Row],[School Size]]="Large School",4)))</f>
        <v>4</v>
      </c>
      <c r="U2" s="10"/>
      <c r="V2" s="9"/>
    </row>
    <row r="3" spans="1:22" x14ac:dyDescent="0.25">
      <c r="A3" s="10">
        <v>14</v>
      </c>
      <c r="B3" s="10" t="s">
        <v>63</v>
      </c>
      <c r="C3" s="10" t="s">
        <v>64</v>
      </c>
      <c r="D3" s="10" t="s">
        <v>65</v>
      </c>
      <c r="E3" s="10" t="s">
        <v>32</v>
      </c>
      <c r="F3" s="10" t="s">
        <v>38</v>
      </c>
      <c r="G3" s="11">
        <v>11</v>
      </c>
      <c r="H3" s="10" t="str">
        <f>IF(Table15[[#This Row],[Number of Classrooms]]&lt;20,"Small School",IF(Table15[[#This Row],[Number of Classrooms]]&lt;30,"Medium School",IF(Table15[[#This Row],[Number of Classrooms]]&gt;29,"Large School",)))</f>
        <v>Small School</v>
      </c>
      <c r="I3" s="12">
        <f>Table15[[#This Row],[Number of Classrooms]]</f>
        <v>11</v>
      </c>
      <c r="J3" s="12">
        <f>IF(Table15[[#This Row],[School Size]]="Small School",4,IF(Table15[[#This Row],[School Size]]="Medium School",6,IF(Table15[[#This Row],[School Size]]="Large School",10)))</f>
        <v>4</v>
      </c>
      <c r="K3" s="12">
        <f>IF(Table15[[#This Row],[School Size]]="Small School",1,IF(Table15[[#This Row],[School Size]]="Medium School",2,IF(Table15[[#This Row],[School Size]]="Large School",3)))</f>
        <v>1</v>
      </c>
      <c r="L3" s="12">
        <f>IF(Table15[[#This Row],[School Size]]="Small School",4,IF(Table15[[#This Row],[School Size]]="Medium School",6,IF(Table15[[#This Row],[School Size]]="Large School",10)))</f>
        <v>4</v>
      </c>
      <c r="M3" s="12">
        <f>SUM(Table15[[#This Row],[Classroom Phones]],Table15[[#This Row],[Office Phones]],Table15[[#This Row],[Misc Phones]])</f>
        <v>19</v>
      </c>
      <c r="N3" s="12">
        <f>Table15[[#This Row],[Number of Classrooms]]</f>
        <v>11</v>
      </c>
      <c r="O3" s="12">
        <f>IF(Table15[[#This Row],[School Size]]="Small School",15,IF(Table15[[#This Row],[School Size]]="Medium School",30,IF(Table15[[#This Row],[School Size]]="Large School",50)))</f>
        <v>15</v>
      </c>
      <c r="P3" s="13">
        <f>IF(Table15[[#This Row],[School Size]]="Small School",3,IF(Table15[[#This Row],[School Size]]="Medium School", 5,IF(Table15[[#This Row],[School Size]]="Large School",10)))</f>
        <v>3</v>
      </c>
      <c r="Q3" s="12">
        <f>Table15[[#This Row],[Number of Classrooms]]</f>
        <v>11</v>
      </c>
      <c r="R3" s="12">
        <f>IF(Table15[[#This Row],[School Size]]="Small School",10,IF(Table15[[#This Row],[School Size]]="Medium School",20,IF(Table15[[#This Row],[School Size]]="Large School",30)))</f>
        <v>10</v>
      </c>
      <c r="S3" s="14">
        <f>Table15[[#This Row],[Total Phones]]*5%</f>
        <v>0.95000000000000007</v>
      </c>
      <c r="T3" s="14">
        <f>IF(Table15[[#This Row],[School Size]]="Small School",2,IF(Table15[[#This Row],[School Size]]="Medium School",3,IF(Table15[[#This Row],[School Size]]="Large School",4)))</f>
        <v>2</v>
      </c>
      <c r="U3" s="10"/>
      <c r="V3" s="9"/>
    </row>
    <row r="4" spans="1:22" x14ac:dyDescent="0.25">
      <c r="A4" s="10">
        <v>7</v>
      </c>
      <c r="B4" s="10" t="s">
        <v>39</v>
      </c>
      <c r="C4" s="10" t="s">
        <v>40</v>
      </c>
      <c r="D4" s="10" t="s">
        <v>41</v>
      </c>
      <c r="E4" s="10" t="s">
        <v>32</v>
      </c>
      <c r="F4" s="10" t="s">
        <v>38</v>
      </c>
      <c r="G4" s="11">
        <v>13</v>
      </c>
      <c r="H4" s="10" t="str">
        <f>IF(Table15[[#This Row],[Number of Classrooms]]&lt;20,"Small School",IF(Table15[[#This Row],[Number of Classrooms]]&lt;30,"Medium School",IF(Table15[[#This Row],[Number of Classrooms]]&gt;29,"Large School",)))</f>
        <v>Small School</v>
      </c>
      <c r="I4" s="12">
        <f>Table15[[#This Row],[Number of Classrooms]]</f>
        <v>13</v>
      </c>
      <c r="J4" s="12">
        <f>IF(Table15[[#This Row],[School Size]]="Small School",4,IF(Table15[[#This Row],[School Size]]="Medium School",6,IF(Table15[[#This Row],[School Size]]="Large School",10)))</f>
        <v>4</v>
      </c>
      <c r="K4" s="12">
        <f>IF(Table15[[#This Row],[School Size]]="Small School",1,IF(Table15[[#This Row],[School Size]]="Medium School",2,IF(Table15[[#This Row],[School Size]]="Large School",3)))</f>
        <v>1</v>
      </c>
      <c r="L4" s="12">
        <f>IF(Table15[[#This Row],[School Size]]="Small School",4,IF(Table15[[#This Row],[School Size]]="Medium School",6,IF(Table15[[#This Row],[School Size]]="Large School",10)))</f>
        <v>4</v>
      </c>
      <c r="M4" s="15">
        <f>SUM(Table15[[#This Row],[Classroom Phones]],Table15[[#This Row],[Office Phones]],Table15[[#This Row],[Misc Phones]])</f>
        <v>21</v>
      </c>
      <c r="N4" s="12">
        <f>Table15[[#This Row],[Number of Classrooms]]</f>
        <v>13</v>
      </c>
      <c r="O4" s="12">
        <f>IF(Table15[[#This Row],[School Size]]="Small School",15,IF(Table15[[#This Row],[School Size]]="Medium School",30,IF(Table15[[#This Row],[School Size]]="Large School",50)))</f>
        <v>15</v>
      </c>
      <c r="P4" s="13">
        <f>IF(Table15[[#This Row],[School Size]]="Small School",3,IF(Table15[[#This Row],[School Size]]="Medium School", 5,IF(Table15[[#This Row],[School Size]]="Large School",10)))</f>
        <v>3</v>
      </c>
      <c r="Q4" s="12">
        <f>Table15[[#This Row],[Number of Classrooms]]</f>
        <v>13</v>
      </c>
      <c r="R4" s="12">
        <f>IF(Table15[[#This Row],[School Size]]="Small School",10,IF(Table15[[#This Row],[School Size]]="Medium School",20,IF(Table15[[#This Row],[School Size]]="Large School",30)))</f>
        <v>10</v>
      </c>
      <c r="S4" s="14">
        <f>Table15[[#This Row],[Total Phones]]*5%</f>
        <v>1.05</v>
      </c>
      <c r="T4" s="14">
        <f>IF(Table15[[#This Row],[School Size]]="Small School",2,IF(Table15[[#This Row],[School Size]]="Medium School",3,IF(Table15[[#This Row],[School Size]]="Large School",4)))</f>
        <v>2</v>
      </c>
      <c r="U4" s="10"/>
      <c r="V4" s="9"/>
    </row>
    <row r="5" spans="1:22" x14ac:dyDescent="0.25">
      <c r="A5" s="10">
        <v>25</v>
      </c>
      <c r="B5" s="10" t="s">
        <v>91</v>
      </c>
      <c r="C5" s="10" t="s">
        <v>92</v>
      </c>
      <c r="D5" s="10" t="s">
        <v>93</v>
      </c>
      <c r="E5" s="10" t="s">
        <v>72</v>
      </c>
      <c r="F5" s="10" t="s">
        <v>38</v>
      </c>
      <c r="G5" s="11">
        <v>13</v>
      </c>
      <c r="H5" s="10" t="str">
        <f>IF(Table15[[#This Row],[Number of Classrooms]]&lt;20,"Small School",IF(Table15[[#This Row],[Number of Classrooms]]&lt;30,"Medium School",IF(Table15[[#This Row],[Number of Classrooms]]&gt;29,"Large School",)))</f>
        <v>Small School</v>
      </c>
      <c r="I5" s="12">
        <f>Table15[[#This Row],[Number of Classrooms]]</f>
        <v>13</v>
      </c>
      <c r="J5" s="12">
        <f>IF(Table15[[#This Row],[School Size]]="Small School",4,IF(Table15[[#This Row],[School Size]]="Medium School",6,IF(Table15[[#This Row],[School Size]]="Large School",10)))</f>
        <v>4</v>
      </c>
      <c r="K5" s="12">
        <f>IF(Table15[[#This Row],[School Size]]="Small School",1,IF(Table15[[#This Row],[School Size]]="Medium School",2,IF(Table15[[#This Row],[School Size]]="Large School",3)))</f>
        <v>1</v>
      </c>
      <c r="L5" s="12">
        <f>IF(Table15[[#This Row],[School Size]]="Small School",4,IF(Table15[[#This Row],[School Size]]="Medium School",6,IF(Table15[[#This Row],[School Size]]="Large School",10)))</f>
        <v>4</v>
      </c>
      <c r="M5" s="12">
        <f>SUM(Table15[[#This Row],[Classroom Phones]],Table15[[#This Row],[Office Phones]],Table15[[#This Row],[Misc Phones]])</f>
        <v>21</v>
      </c>
      <c r="N5" s="12">
        <f>Table15[[#This Row],[Number of Classrooms]]</f>
        <v>13</v>
      </c>
      <c r="O5" s="12">
        <f>IF(Table15[[#This Row],[School Size]]="Small School",15,IF(Table15[[#This Row],[School Size]]="Medium School",30,IF(Table15[[#This Row],[School Size]]="Large School",50)))</f>
        <v>15</v>
      </c>
      <c r="P5" s="11">
        <f>IF(Table15[[#This Row],[School Size]]="Small School",3,IF(Table15[[#This Row],[School Size]]="Medium School", 5,IF(Table15[[#This Row],[School Size]]="Large School",10)))</f>
        <v>3</v>
      </c>
      <c r="Q5" s="12">
        <f>Table15[[#This Row],[Number of Classrooms]]</f>
        <v>13</v>
      </c>
      <c r="R5" s="12">
        <f>IF(Table15[[#This Row],[School Size]]="Small School",10,IF(Table15[[#This Row],[School Size]]="Medium School",20,IF(Table15[[#This Row],[School Size]]="Large School",30)))</f>
        <v>10</v>
      </c>
      <c r="S5" s="14">
        <f>Table15[[#This Row],[Total Phones]]*5%</f>
        <v>1.05</v>
      </c>
      <c r="T5" s="14">
        <f>IF(Table15[[#This Row],[School Size]]="Small School",2,IF(Table15[[#This Row],[School Size]]="Medium School",3,IF(Table15[[#This Row],[School Size]]="Large School",4)))</f>
        <v>2</v>
      </c>
      <c r="U5" s="10"/>
      <c r="V5" s="9"/>
    </row>
    <row r="6" spans="1:22" x14ac:dyDescent="0.25">
      <c r="A6" s="10">
        <v>6</v>
      </c>
      <c r="B6" s="10" t="s">
        <v>34</v>
      </c>
      <c r="C6" s="10" t="s">
        <v>35</v>
      </c>
      <c r="D6" s="10" t="s">
        <v>36</v>
      </c>
      <c r="E6" s="10" t="s">
        <v>37</v>
      </c>
      <c r="F6" s="10" t="s">
        <v>38</v>
      </c>
      <c r="G6" s="11">
        <v>14</v>
      </c>
      <c r="H6" s="10" t="str">
        <f>IF(Table15[[#This Row],[Number of Classrooms]]&lt;20,"Small School",IF(Table15[[#This Row],[Number of Classrooms]]&lt;30,"Medium School",IF(Table15[[#This Row],[Number of Classrooms]]&gt;29,"Large School",)))</f>
        <v>Small School</v>
      </c>
      <c r="I6" s="12">
        <f>Table15[[#This Row],[Number of Classrooms]]</f>
        <v>14</v>
      </c>
      <c r="J6" s="12">
        <f>IF(Table15[[#This Row],[School Size]]="Small School",4,IF(Table15[[#This Row],[School Size]]="Medium School",6,IF(Table15[[#This Row],[School Size]]="Large School",10)))</f>
        <v>4</v>
      </c>
      <c r="K6" s="12">
        <f>IF(Table15[[#This Row],[School Size]]="Small School",1,IF(Table15[[#This Row],[School Size]]="Medium School",2,IF(Table15[[#This Row],[School Size]]="Large School",3)))</f>
        <v>1</v>
      </c>
      <c r="L6" s="12">
        <f>IF(Table15[[#This Row],[School Size]]="Small School",4,IF(Table15[[#This Row],[School Size]]="Medium School",6,IF(Table15[[#This Row],[School Size]]="Large School",10)))</f>
        <v>4</v>
      </c>
      <c r="M6" s="12">
        <f>SUM(Table15[[#This Row],[Classroom Phones]],Table15[[#This Row],[Office Phones]],Table15[[#This Row],[Misc Phones]])</f>
        <v>22</v>
      </c>
      <c r="N6" s="12">
        <f>Table15[[#This Row],[Number of Classrooms]]</f>
        <v>14</v>
      </c>
      <c r="O6" s="12">
        <f>IF(Table15[[#This Row],[School Size]]="Small School",15,IF(Table15[[#This Row],[School Size]]="Medium School",30,IF(Table15[[#This Row],[School Size]]="Large School",50)))</f>
        <v>15</v>
      </c>
      <c r="P6" s="13">
        <f>IF(Table15[[#This Row],[School Size]]="Small School",3,IF(Table15[[#This Row],[School Size]]="Medium School", 5,IF(Table15[[#This Row],[School Size]]="Large School",10)))</f>
        <v>3</v>
      </c>
      <c r="Q6" s="12">
        <f>Table15[[#This Row],[Number of Classrooms]]</f>
        <v>14</v>
      </c>
      <c r="R6" s="12">
        <f>IF(Table15[[#This Row],[School Size]]="Small School",10,IF(Table15[[#This Row],[School Size]]="Medium School",20,IF(Table15[[#This Row],[School Size]]="Large School",30)))</f>
        <v>10</v>
      </c>
      <c r="S6" s="14">
        <f>Table15[[#This Row],[Total Phones]]*5%</f>
        <v>1.1000000000000001</v>
      </c>
      <c r="T6" s="14">
        <f>IF(Table15[[#This Row],[School Size]]="Small School",2,IF(Table15[[#This Row],[School Size]]="Medium School",3,IF(Table15[[#This Row],[School Size]]="Large School",4)))</f>
        <v>2</v>
      </c>
      <c r="U6" s="10"/>
      <c r="V6" s="9"/>
    </row>
    <row r="7" spans="1:22" x14ac:dyDescent="0.25">
      <c r="A7" s="10">
        <v>10</v>
      </c>
      <c r="B7" s="10" t="s">
        <v>49</v>
      </c>
      <c r="C7" s="10" t="s">
        <v>50</v>
      </c>
      <c r="D7" s="10" t="s">
        <v>51</v>
      </c>
      <c r="E7" s="10"/>
      <c r="F7" s="10" t="s">
        <v>38</v>
      </c>
      <c r="G7" s="11">
        <v>15</v>
      </c>
      <c r="H7" s="10" t="str">
        <f>IF(Table15[[#This Row],[Number of Classrooms]]&lt;20,"Small School",IF(Table15[[#This Row],[Number of Classrooms]]&lt;30,"Medium School",IF(Table15[[#This Row],[Number of Classrooms]]&gt;29,"Large School",)))</f>
        <v>Small School</v>
      </c>
      <c r="I7" s="12">
        <f>Table15[[#This Row],[Number of Classrooms]]</f>
        <v>15</v>
      </c>
      <c r="J7" s="12">
        <f>IF(Table15[[#This Row],[School Size]]="Small School",4,IF(Table15[[#This Row],[School Size]]="Medium School",6,IF(Table15[[#This Row],[School Size]]="Large School",10)))</f>
        <v>4</v>
      </c>
      <c r="K7" s="12">
        <f>IF(Table15[[#This Row],[School Size]]="Small School",1,IF(Table15[[#This Row],[School Size]]="Medium School",2,IF(Table15[[#This Row],[School Size]]="Large School",3)))</f>
        <v>1</v>
      </c>
      <c r="L7" s="12">
        <f>IF(Table15[[#This Row],[School Size]]="Small School",4,IF(Table15[[#This Row],[School Size]]="Medium School",6,IF(Table15[[#This Row],[School Size]]="Large School",10)))</f>
        <v>4</v>
      </c>
      <c r="M7" s="12">
        <f>SUM(Table15[[#This Row],[Classroom Phones]],Table15[[#This Row],[Office Phones]],Table15[[#This Row],[Misc Phones]])</f>
        <v>23</v>
      </c>
      <c r="N7" s="12">
        <f>Table15[[#This Row],[Number of Classrooms]]</f>
        <v>15</v>
      </c>
      <c r="O7" s="12">
        <f>IF(Table15[[#This Row],[School Size]]="Small School",15,IF(Table15[[#This Row],[School Size]]="Medium School",30,IF(Table15[[#This Row],[School Size]]="Large School",50)))</f>
        <v>15</v>
      </c>
      <c r="P7" s="13">
        <f>IF(Table15[[#This Row],[School Size]]="Small School",3,IF(Table15[[#This Row],[School Size]]="Medium School", 5,IF(Table15[[#This Row],[School Size]]="Large School",10)))</f>
        <v>3</v>
      </c>
      <c r="Q7" s="12">
        <f>Table15[[#This Row],[Number of Classrooms]]</f>
        <v>15</v>
      </c>
      <c r="R7" s="12">
        <f>IF(Table15[[#This Row],[School Size]]="Small School",10,IF(Table15[[#This Row],[School Size]]="Medium School",20,IF(Table15[[#This Row],[School Size]]="Large School",30)))</f>
        <v>10</v>
      </c>
      <c r="S7" s="14">
        <f>Table15[[#This Row],[Total Phones]]*5%</f>
        <v>1.1500000000000001</v>
      </c>
      <c r="T7" s="14">
        <f>IF(Table15[[#This Row],[School Size]]="Small School",2,IF(Table15[[#This Row],[School Size]]="Medium School",3,IF(Table15[[#This Row],[School Size]]="Large School",4)))</f>
        <v>2</v>
      </c>
      <c r="U7" s="10"/>
      <c r="V7" s="9"/>
    </row>
    <row r="8" spans="1:22" x14ac:dyDescent="0.25">
      <c r="A8" s="10">
        <v>17</v>
      </c>
      <c r="B8" s="10" t="s">
        <v>73</v>
      </c>
      <c r="C8" s="10" t="s">
        <v>74</v>
      </c>
      <c r="D8" s="10" t="s">
        <v>75</v>
      </c>
      <c r="E8" s="10" t="s">
        <v>32</v>
      </c>
      <c r="F8" s="10" t="s">
        <v>38</v>
      </c>
      <c r="G8" s="11">
        <v>15</v>
      </c>
      <c r="H8" s="10" t="str">
        <f>IF(Table15[[#This Row],[Number of Classrooms]]&lt;20,"Small School",IF(Table15[[#This Row],[Number of Classrooms]]&lt;30,"Medium School",IF(Table15[[#This Row],[Number of Classrooms]]&gt;29,"Large School",)))</f>
        <v>Small School</v>
      </c>
      <c r="I8" s="12">
        <f>Table15[[#This Row],[Number of Classrooms]]</f>
        <v>15</v>
      </c>
      <c r="J8" s="12">
        <f>IF(Table15[[#This Row],[School Size]]="Small School",4,IF(Table15[[#This Row],[School Size]]="Medium School",6,IF(Table15[[#This Row],[School Size]]="Large School",10)))</f>
        <v>4</v>
      </c>
      <c r="K8" s="12">
        <f>IF(Table15[[#This Row],[School Size]]="Small School",1,IF(Table15[[#This Row],[School Size]]="Medium School",2,IF(Table15[[#This Row],[School Size]]="Large School",3)))</f>
        <v>1</v>
      </c>
      <c r="L8" s="12">
        <f>IF(Table15[[#This Row],[School Size]]="Small School",4,IF(Table15[[#This Row],[School Size]]="Medium School",6,IF(Table15[[#This Row],[School Size]]="Large School",10)))</f>
        <v>4</v>
      </c>
      <c r="M8" s="12">
        <f>SUM(Table15[[#This Row],[Classroom Phones]],Table15[[#This Row],[Office Phones]],Table15[[#This Row],[Misc Phones]])</f>
        <v>23</v>
      </c>
      <c r="N8" s="12">
        <f>Table15[[#This Row],[Number of Classrooms]]</f>
        <v>15</v>
      </c>
      <c r="O8" s="12">
        <f>IF(Table15[[#This Row],[School Size]]="Small School",15,IF(Table15[[#This Row],[School Size]]="Medium School",30,IF(Table15[[#This Row],[School Size]]="Large School",50)))</f>
        <v>15</v>
      </c>
      <c r="P8" s="13">
        <f>IF(Table15[[#This Row],[School Size]]="Small School",3,IF(Table15[[#This Row],[School Size]]="Medium School", 5,IF(Table15[[#This Row],[School Size]]="Large School",10)))</f>
        <v>3</v>
      </c>
      <c r="Q8" s="12">
        <f>Table15[[#This Row],[Number of Classrooms]]</f>
        <v>15</v>
      </c>
      <c r="R8" s="12">
        <f>IF(Table15[[#This Row],[School Size]]="Small School",10,IF(Table15[[#This Row],[School Size]]="Medium School",20,IF(Table15[[#This Row],[School Size]]="Large School",30)))</f>
        <v>10</v>
      </c>
      <c r="S8" s="14">
        <f>Table15[[#This Row],[Total Phones]]*5%</f>
        <v>1.1500000000000001</v>
      </c>
      <c r="T8" s="14">
        <f>IF(Table15[[#This Row],[School Size]]="Small School",2,IF(Table15[[#This Row],[School Size]]="Medium School",3,IF(Table15[[#This Row],[School Size]]="Large School",4)))</f>
        <v>2</v>
      </c>
      <c r="U8" s="10"/>
      <c r="V8" s="9"/>
    </row>
    <row r="9" spans="1:22" x14ac:dyDescent="0.25">
      <c r="A9" s="10">
        <v>11</v>
      </c>
      <c r="B9" s="10" t="s">
        <v>52</v>
      </c>
      <c r="C9" s="10" t="s">
        <v>53</v>
      </c>
      <c r="D9" s="10" t="s">
        <v>54</v>
      </c>
      <c r="E9" s="10" t="s">
        <v>37</v>
      </c>
      <c r="F9" s="10" t="s">
        <v>38</v>
      </c>
      <c r="G9" s="11">
        <v>17</v>
      </c>
      <c r="H9" s="10" t="str">
        <f>IF(Table15[[#This Row],[Number of Classrooms]]&lt;20,"Small School",IF(Table15[[#This Row],[Number of Classrooms]]&lt;30,"Medium School",IF(Table15[[#This Row],[Number of Classrooms]]&gt;29,"Large School",)))</f>
        <v>Small School</v>
      </c>
      <c r="I9" s="12">
        <f>Table15[[#This Row],[Number of Classrooms]]</f>
        <v>17</v>
      </c>
      <c r="J9" s="12">
        <f>IF(Table15[[#This Row],[School Size]]="Small School",4,IF(Table15[[#This Row],[School Size]]="Medium School",6,IF(Table15[[#This Row],[School Size]]="Large School",10)))</f>
        <v>4</v>
      </c>
      <c r="K9" s="12">
        <f>IF(Table15[[#This Row],[School Size]]="Small School",1,IF(Table15[[#This Row],[School Size]]="Medium School",2,IF(Table15[[#This Row],[School Size]]="Large School",3)))</f>
        <v>1</v>
      </c>
      <c r="L9" s="12">
        <f>IF(Table15[[#This Row],[School Size]]="Small School",4,IF(Table15[[#This Row],[School Size]]="Medium School",6,IF(Table15[[#This Row],[School Size]]="Large School",10)))</f>
        <v>4</v>
      </c>
      <c r="M9" s="12">
        <f>SUM(Table15[[#This Row],[Classroom Phones]],Table15[[#This Row],[Office Phones]],Table15[[#This Row],[Misc Phones]])</f>
        <v>25</v>
      </c>
      <c r="N9" s="12">
        <f>Table15[[#This Row],[Number of Classrooms]]</f>
        <v>17</v>
      </c>
      <c r="O9" s="12">
        <f>IF(Table15[[#This Row],[School Size]]="Small School",15,IF(Table15[[#This Row],[School Size]]="Medium School",30,IF(Table15[[#This Row],[School Size]]="Large School",50)))</f>
        <v>15</v>
      </c>
      <c r="P9" s="13">
        <f>IF(Table15[[#This Row],[School Size]]="Small School",3,IF(Table15[[#This Row],[School Size]]="Medium School", 5,IF(Table15[[#This Row],[School Size]]="Large School",10)))</f>
        <v>3</v>
      </c>
      <c r="Q9" s="12">
        <f>Table15[[#This Row],[Number of Classrooms]]</f>
        <v>17</v>
      </c>
      <c r="R9" s="12">
        <f>IF(Table15[[#This Row],[School Size]]="Small School",10,IF(Table15[[#This Row],[School Size]]="Medium School",20,IF(Table15[[#This Row],[School Size]]="Large School",30)))</f>
        <v>10</v>
      </c>
      <c r="S9" s="14">
        <f>Table15[[#This Row],[Total Phones]]*5%</f>
        <v>1.25</v>
      </c>
      <c r="T9" s="14">
        <f>IF(Table15[[#This Row],[School Size]]="Small School",2,IF(Table15[[#This Row],[School Size]]="Medium School",3,IF(Table15[[#This Row],[School Size]]="Large School",4)))</f>
        <v>2</v>
      </c>
      <c r="U9" s="10"/>
      <c r="V9" s="9"/>
    </row>
    <row r="10" spans="1:22" x14ac:dyDescent="0.25">
      <c r="A10" s="10">
        <v>12</v>
      </c>
      <c r="B10" s="10" t="s">
        <v>55</v>
      </c>
      <c r="C10" s="10" t="s">
        <v>56</v>
      </c>
      <c r="D10" s="10" t="s">
        <v>57</v>
      </c>
      <c r="E10" s="10" t="s">
        <v>58</v>
      </c>
      <c r="F10" s="10" t="s">
        <v>38</v>
      </c>
      <c r="G10" s="11">
        <v>19</v>
      </c>
      <c r="H10" s="10" t="str">
        <f>IF(Table15[[#This Row],[Number of Classrooms]]&lt;20,"Small School",IF(Table15[[#This Row],[Number of Classrooms]]&lt;30,"Medium School",IF(Table15[[#This Row],[Number of Classrooms]]&gt;29,"Large School",)))</f>
        <v>Small School</v>
      </c>
      <c r="I10" s="12">
        <f>Table15[[#This Row],[Number of Classrooms]]</f>
        <v>19</v>
      </c>
      <c r="J10" s="12">
        <f>IF(Table15[[#This Row],[School Size]]="Small School",4,IF(Table15[[#This Row],[School Size]]="Medium School",6,IF(Table15[[#This Row],[School Size]]="Large School",10)))</f>
        <v>4</v>
      </c>
      <c r="K10" s="12">
        <f>IF(Table15[[#This Row],[School Size]]="Small School",1,IF(Table15[[#This Row],[School Size]]="Medium School",2,IF(Table15[[#This Row],[School Size]]="Large School",3)))</f>
        <v>1</v>
      </c>
      <c r="L10" s="12">
        <f>IF(Table15[[#This Row],[School Size]]="Small School",4,IF(Table15[[#This Row],[School Size]]="Medium School",6,IF(Table15[[#This Row],[School Size]]="Large School",10)))</f>
        <v>4</v>
      </c>
      <c r="M10" s="12">
        <f>SUM(Table15[[#This Row],[Classroom Phones]],Table15[[#This Row],[Office Phones]],Table15[[#This Row],[Misc Phones]])</f>
        <v>27</v>
      </c>
      <c r="N10" s="12">
        <f>Table15[[#This Row],[Number of Classrooms]]</f>
        <v>19</v>
      </c>
      <c r="O10" s="12">
        <f>IF(Table15[[#This Row],[School Size]]="Small School",15,IF(Table15[[#This Row],[School Size]]="Medium School",30,IF(Table15[[#This Row],[School Size]]="Large School",50)))</f>
        <v>15</v>
      </c>
      <c r="P10" s="13">
        <f>IF(Table15[[#This Row],[School Size]]="Small School",3,IF(Table15[[#This Row],[School Size]]="Medium School", 5,IF(Table15[[#This Row],[School Size]]="Large School",10)))</f>
        <v>3</v>
      </c>
      <c r="Q10" s="12">
        <f>Table15[[#This Row],[Number of Classrooms]]</f>
        <v>19</v>
      </c>
      <c r="R10" s="12">
        <f>IF(Table15[[#This Row],[School Size]]="Small School",10,IF(Table15[[#This Row],[School Size]]="Medium School",20,IF(Table15[[#This Row],[School Size]]="Large School",30)))</f>
        <v>10</v>
      </c>
      <c r="S10" s="14">
        <f>Table15[[#This Row],[Total Phones]]*5%</f>
        <v>1.35</v>
      </c>
      <c r="T10" s="14">
        <f>IF(Table15[[#This Row],[School Size]]="Small School",2,IF(Table15[[#This Row],[School Size]]="Medium School",3,IF(Table15[[#This Row],[School Size]]="Large School",4)))</f>
        <v>2</v>
      </c>
      <c r="U10" s="10"/>
      <c r="V10" s="9"/>
    </row>
    <row r="11" spans="1:22" x14ac:dyDescent="0.25">
      <c r="A11" s="10">
        <v>3</v>
      </c>
      <c r="B11" s="10" t="s">
        <v>26</v>
      </c>
      <c r="C11" s="10" t="s">
        <v>27</v>
      </c>
      <c r="D11" s="10" t="s">
        <v>28</v>
      </c>
      <c r="E11" s="10" t="s">
        <v>25</v>
      </c>
      <c r="F11" s="10" t="s">
        <v>21</v>
      </c>
      <c r="G11" s="11">
        <v>20</v>
      </c>
      <c r="H11" s="10" t="str">
        <f>IF(Table15[[#This Row],[Number of Classrooms]]&lt;20,"Small School",IF(Table15[[#This Row],[Number of Classrooms]]&lt;30,"Medium School",IF(Table15[[#This Row],[Number of Classrooms]]&gt;29,"Large School",)))</f>
        <v>Medium School</v>
      </c>
      <c r="I11" s="12">
        <f>Table15[[#This Row],[Number of Classrooms]]</f>
        <v>20</v>
      </c>
      <c r="J11" s="12">
        <f>IF(Table15[[#This Row],[School Size]]="Small School",4,IF(Table15[[#This Row],[School Size]]="Medium School",6,IF(Table15[[#This Row],[School Size]]="Large School",10)))</f>
        <v>6</v>
      </c>
      <c r="K11" s="12">
        <f>IF(Table15[[#This Row],[School Size]]="Small School",1,IF(Table15[[#This Row],[School Size]]="Medium School",2,IF(Table15[[#This Row],[School Size]]="Large School",3)))</f>
        <v>2</v>
      </c>
      <c r="L11" s="12">
        <f>IF(Table15[[#This Row],[School Size]]="Small School",4,IF(Table15[[#This Row],[School Size]]="Medium School",6,IF(Table15[[#This Row],[School Size]]="Large School",10)))</f>
        <v>6</v>
      </c>
      <c r="M11" s="12">
        <f>SUM(Table15[[#This Row],[Classroom Phones]],Table15[[#This Row],[Office Phones]],Table15[[#This Row],[Misc Phones]])</f>
        <v>32</v>
      </c>
      <c r="N11" s="12">
        <f>Table15[[#This Row],[Number of Classrooms]]</f>
        <v>20</v>
      </c>
      <c r="O11" s="12">
        <f>IF(Table15[[#This Row],[School Size]]="Small School",15,IF(Table15[[#This Row],[School Size]]="Medium School",30,IF(Table15[[#This Row],[School Size]]="Large School",50)))</f>
        <v>30</v>
      </c>
      <c r="P11" s="13">
        <f>IF(Table15[[#This Row],[School Size]]="Small School",3,IF(Table15[[#This Row],[School Size]]="Medium School", 5,IF(Table15[[#This Row],[School Size]]="Large School",10)))</f>
        <v>5</v>
      </c>
      <c r="Q11" s="12">
        <f>Table15[[#This Row],[Number of Classrooms]]</f>
        <v>20</v>
      </c>
      <c r="R11" s="12">
        <f>IF(Table15[[#This Row],[School Size]]="Small School",10,IF(Table15[[#This Row],[School Size]]="Medium School",20,IF(Table15[[#This Row],[School Size]]="Large School",30)))</f>
        <v>20</v>
      </c>
      <c r="S11" s="14">
        <f>Table15[[#This Row],[Total Phones]]*5%</f>
        <v>1.6</v>
      </c>
      <c r="T11" s="14">
        <f>IF(Table15[[#This Row],[School Size]]="Small School",2,IF(Table15[[#This Row],[School Size]]="Medium School",3,IF(Table15[[#This Row],[School Size]]="Large School",4)))</f>
        <v>3</v>
      </c>
      <c r="U11" s="10"/>
      <c r="V11" s="9"/>
    </row>
    <row r="12" spans="1:22" x14ac:dyDescent="0.25">
      <c r="A12" s="10">
        <v>4</v>
      </c>
      <c r="B12" s="10" t="s">
        <v>29</v>
      </c>
      <c r="C12" s="10" t="s">
        <v>30</v>
      </c>
      <c r="D12" s="10" t="s">
        <v>31</v>
      </c>
      <c r="E12" s="10" t="s">
        <v>32</v>
      </c>
      <c r="F12" s="10" t="s">
        <v>21</v>
      </c>
      <c r="G12" s="11">
        <v>20</v>
      </c>
      <c r="H12" s="10" t="str">
        <f>IF(Table15[[#This Row],[Number of Classrooms]]&lt;20,"Small School",IF(Table15[[#This Row],[Number of Classrooms]]&lt;30,"Medium School",IF(Table15[[#This Row],[Number of Classrooms]]&gt;29,"Large School",)))</f>
        <v>Medium School</v>
      </c>
      <c r="I12" s="12">
        <f>Table15[[#This Row],[Number of Classrooms]]</f>
        <v>20</v>
      </c>
      <c r="J12" s="12">
        <f>IF(Table15[[#This Row],[School Size]]="Small School",4,IF(Table15[[#This Row],[School Size]]="Medium School",6,IF(Table15[[#This Row],[School Size]]="Large School",10)))</f>
        <v>6</v>
      </c>
      <c r="K12" s="12">
        <f>IF(Table15[[#This Row],[School Size]]="Small School",1,IF(Table15[[#This Row],[School Size]]="Medium School",2,IF(Table15[[#This Row],[School Size]]="Large School",3)))</f>
        <v>2</v>
      </c>
      <c r="L12" s="12">
        <f>IF(Table15[[#This Row],[School Size]]="Small School",4,IF(Table15[[#This Row],[School Size]]="Medium School",6,IF(Table15[[#This Row],[School Size]]="Large School",10)))</f>
        <v>6</v>
      </c>
      <c r="M12" s="12">
        <f>SUM(Table15[[#This Row],[Classroom Phones]],Table15[[#This Row],[Office Phones]],Table15[[#This Row],[Misc Phones]])</f>
        <v>32</v>
      </c>
      <c r="N12" s="12">
        <f>Table15[[#This Row],[Number of Classrooms]]</f>
        <v>20</v>
      </c>
      <c r="O12" s="12">
        <f>IF(Table15[[#This Row],[School Size]]="Small School",15,IF(Table15[[#This Row],[School Size]]="Medium School",30,IF(Table15[[#This Row],[School Size]]="Large School",50)))</f>
        <v>30</v>
      </c>
      <c r="P12" s="13">
        <f>IF(Table15[[#This Row],[School Size]]="Small School",3,IF(Table15[[#This Row],[School Size]]="Medium School", 5,IF(Table15[[#This Row],[School Size]]="Large School",10)))</f>
        <v>5</v>
      </c>
      <c r="Q12" s="12">
        <f>Table15[[#This Row],[Number of Classrooms]]</f>
        <v>20</v>
      </c>
      <c r="R12" s="12">
        <f>IF(Table15[[#This Row],[School Size]]="Small School",10,IF(Table15[[#This Row],[School Size]]="Medium School",20,IF(Table15[[#This Row],[School Size]]="Large School",30)))</f>
        <v>20</v>
      </c>
      <c r="S12" s="14">
        <f>Table15[[#This Row],[Total Phones]]*5%</f>
        <v>1.6</v>
      </c>
      <c r="T12" s="14">
        <f>IF(Table15[[#This Row],[School Size]]="Small School",2,IF(Table15[[#This Row],[School Size]]="Medium School",3,IF(Table15[[#This Row],[School Size]]="Large School",4)))</f>
        <v>3</v>
      </c>
      <c r="U12" s="10"/>
      <c r="V12" s="9"/>
    </row>
    <row r="13" spans="1:22" x14ac:dyDescent="0.25">
      <c r="A13" s="10">
        <v>40</v>
      </c>
      <c r="B13" s="10" t="s">
        <v>133</v>
      </c>
      <c r="C13" s="10" t="s">
        <v>134</v>
      </c>
      <c r="D13" s="10" t="s">
        <v>135</v>
      </c>
      <c r="E13" s="10" t="s">
        <v>72</v>
      </c>
      <c r="F13" s="10" t="s">
        <v>117</v>
      </c>
      <c r="G13" s="11">
        <v>20</v>
      </c>
      <c r="H13" s="10" t="str">
        <f>IF(Table15[[#This Row],[Number of Classrooms]]&lt;20,"Small School",IF(Table15[[#This Row],[Number of Classrooms]]&lt;30,"Medium School",IF(Table15[[#This Row],[Number of Classrooms]]&gt;29,"Large School",)))</f>
        <v>Medium School</v>
      </c>
      <c r="I13" s="12">
        <f>Table15[[#This Row],[Number of Classrooms]]</f>
        <v>20</v>
      </c>
      <c r="J13" s="12">
        <f>IF(Table15[[#This Row],[School Size]]="Small School",4,IF(Table15[[#This Row],[School Size]]="Medium School",6,IF(Table15[[#This Row],[School Size]]="Large School",10)))</f>
        <v>6</v>
      </c>
      <c r="K13" s="12">
        <f>IF(Table15[[#This Row],[School Size]]="Small School",1,IF(Table15[[#This Row],[School Size]]="Medium School",2,IF(Table15[[#This Row],[School Size]]="Large School",3)))</f>
        <v>2</v>
      </c>
      <c r="L13" s="12">
        <f>IF(Table15[[#This Row],[School Size]]="Small School",4,IF(Table15[[#This Row],[School Size]]="Medium School",6,IF(Table15[[#This Row],[School Size]]="Large School",10)))</f>
        <v>6</v>
      </c>
      <c r="M13" s="12">
        <f>SUM(Table15[[#This Row],[Classroom Phones]],Table15[[#This Row],[Office Phones]],Table15[[#This Row],[Misc Phones]])</f>
        <v>32</v>
      </c>
      <c r="N13" s="12">
        <f>Table15[[#This Row],[Number of Classrooms]]</f>
        <v>20</v>
      </c>
      <c r="O13" s="12">
        <f>IF(Table15[[#This Row],[School Size]]="Small School",15,IF(Table15[[#This Row],[School Size]]="Medium School",30,IF(Table15[[#This Row],[School Size]]="Large School",50)))</f>
        <v>30</v>
      </c>
      <c r="P13" s="13">
        <f>IF(Table15[[#This Row],[School Size]]="Small School",3,IF(Table15[[#This Row],[School Size]]="Medium School", 5,IF(Table15[[#This Row],[School Size]]="Large School",10)))</f>
        <v>5</v>
      </c>
      <c r="Q13" s="12">
        <f>Table15[[#This Row],[Number of Classrooms]]</f>
        <v>20</v>
      </c>
      <c r="R13" s="12">
        <f>IF(Table15[[#This Row],[School Size]]="Small School",10,IF(Table15[[#This Row],[School Size]]="Medium School",20,IF(Table15[[#This Row],[School Size]]="Large School",30)))</f>
        <v>20</v>
      </c>
      <c r="S13" s="14">
        <f>Table15[[#This Row],[Total Phones]]*5%</f>
        <v>1.6</v>
      </c>
      <c r="T13" s="14">
        <f>IF(Table15[[#This Row],[School Size]]="Small School",2,IF(Table15[[#This Row],[School Size]]="Medium School",3,IF(Table15[[#This Row],[School Size]]="Large School",4)))</f>
        <v>3</v>
      </c>
      <c r="U13" s="10"/>
      <c r="V13" s="9"/>
    </row>
    <row r="14" spans="1:22" x14ac:dyDescent="0.25">
      <c r="A14" s="10">
        <v>43</v>
      </c>
      <c r="B14" s="10" t="s">
        <v>143</v>
      </c>
      <c r="C14" s="10" t="s">
        <v>131</v>
      </c>
      <c r="D14" s="10" t="s">
        <v>144</v>
      </c>
      <c r="E14" s="10" t="s">
        <v>37</v>
      </c>
      <c r="F14" s="10" t="s">
        <v>117</v>
      </c>
      <c r="G14" s="11">
        <v>20</v>
      </c>
      <c r="H14" s="10" t="str">
        <f>IF(Table15[[#This Row],[Number of Classrooms]]&lt;20,"Small School",IF(Table15[[#This Row],[Number of Classrooms]]&lt;30,"Medium School",IF(Table15[[#This Row],[Number of Classrooms]]&gt;29,"Large School",)))</f>
        <v>Medium School</v>
      </c>
      <c r="I14" s="12">
        <f>Table15[[#This Row],[Number of Classrooms]]</f>
        <v>20</v>
      </c>
      <c r="J14" s="12">
        <f>IF(Table15[[#This Row],[School Size]]="Small School",4,IF(Table15[[#This Row],[School Size]]="Medium School",6,IF(Table15[[#This Row],[School Size]]="Large School",10)))</f>
        <v>6</v>
      </c>
      <c r="K14" s="12">
        <f>IF(Table15[[#This Row],[School Size]]="Small School",1,IF(Table15[[#This Row],[School Size]]="Medium School",2,IF(Table15[[#This Row],[School Size]]="Large School",3)))</f>
        <v>2</v>
      </c>
      <c r="L14" s="12">
        <f>IF(Table15[[#This Row],[School Size]]="Small School",4,IF(Table15[[#This Row],[School Size]]="Medium School",6,IF(Table15[[#This Row],[School Size]]="Large School",10)))</f>
        <v>6</v>
      </c>
      <c r="M14" s="12">
        <f>SUM(Table15[[#This Row],[Classroom Phones]],Table15[[#This Row],[Office Phones]],Table15[[#This Row],[Misc Phones]])</f>
        <v>32</v>
      </c>
      <c r="N14" s="12">
        <f>Table15[[#This Row],[Number of Classrooms]]</f>
        <v>20</v>
      </c>
      <c r="O14" s="12">
        <f>IF(Table15[[#This Row],[School Size]]="Small School",15,IF(Table15[[#This Row],[School Size]]="Medium School",30,IF(Table15[[#This Row],[School Size]]="Large School",50)))</f>
        <v>30</v>
      </c>
      <c r="P14" s="13">
        <f>IF(Table15[[#This Row],[School Size]]="Small School",3,IF(Table15[[#This Row],[School Size]]="Medium School", 5,IF(Table15[[#This Row],[School Size]]="Large School",10)))</f>
        <v>5</v>
      </c>
      <c r="Q14" s="12">
        <f>Table15[[#This Row],[Number of Classrooms]]</f>
        <v>20</v>
      </c>
      <c r="R14" s="12">
        <f>IF(Table15[[#This Row],[School Size]]="Small School",10,IF(Table15[[#This Row],[School Size]]="Medium School",20,IF(Table15[[#This Row],[School Size]]="Large School",30)))</f>
        <v>20</v>
      </c>
      <c r="S14" s="14">
        <f>Table15[[#This Row],[Total Phones]]*5%</f>
        <v>1.6</v>
      </c>
      <c r="T14" s="14">
        <f>IF(Table15[[#This Row],[School Size]]="Small School",2,IF(Table15[[#This Row],[School Size]]="Medium School",3,IF(Table15[[#This Row],[School Size]]="Large School",4)))</f>
        <v>3</v>
      </c>
      <c r="U14" s="10"/>
      <c r="V14" s="9"/>
    </row>
    <row r="15" spans="1:22" x14ac:dyDescent="0.25">
      <c r="A15" s="10">
        <v>16</v>
      </c>
      <c r="B15" s="10" t="s">
        <v>69</v>
      </c>
      <c r="C15" s="10" t="s">
        <v>70</v>
      </c>
      <c r="D15" s="10" t="s">
        <v>71</v>
      </c>
      <c r="E15" s="10" t="s">
        <v>72</v>
      </c>
      <c r="F15" s="10" t="s">
        <v>38</v>
      </c>
      <c r="G15" s="11">
        <v>22</v>
      </c>
      <c r="H15" s="10" t="str">
        <f>IF(Table15[[#This Row],[Number of Classrooms]]&lt;20,"Small School",IF(Table15[[#This Row],[Number of Classrooms]]&lt;30,"Medium School",IF(Table15[[#This Row],[Number of Classrooms]]&gt;29,"Large School",)))</f>
        <v>Medium School</v>
      </c>
      <c r="I15" s="12">
        <f>Table15[[#This Row],[Number of Classrooms]]</f>
        <v>22</v>
      </c>
      <c r="J15" s="12">
        <f>IF(Table15[[#This Row],[School Size]]="Small School",4,IF(Table15[[#This Row],[School Size]]="Medium School",6,IF(Table15[[#This Row],[School Size]]="Large School",10)))</f>
        <v>6</v>
      </c>
      <c r="K15" s="12">
        <f>IF(Table15[[#This Row],[School Size]]="Small School",1,IF(Table15[[#This Row],[School Size]]="Medium School",2,IF(Table15[[#This Row],[School Size]]="Large School",3)))</f>
        <v>2</v>
      </c>
      <c r="L15" s="12">
        <f>IF(Table15[[#This Row],[School Size]]="Small School",4,IF(Table15[[#This Row],[School Size]]="Medium School",6,IF(Table15[[#This Row],[School Size]]="Large School",10)))</f>
        <v>6</v>
      </c>
      <c r="M15" s="12">
        <f>SUM(Table15[[#This Row],[Classroom Phones]],Table15[[#This Row],[Office Phones]],Table15[[#This Row],[Misc Phones]])</f>
        <v>34</v>
      </c>
      <c r="N15" s="12">
        <f>Table15[[#This Row],[Number of Classrooms]]</f>
        <v>22</v>
      </c>
      <c r="O15" s="12">
        <f>IF(Table15[[#This Row],[School Size]]="Small School",15,IF(Table15[[#This Row],[School Size]]="Medium School",30,IF(Table15[[#This Row],[School Size]]="Large School",50)))</f>
        <v>30</v>
      </c>
      <c r="P15" s="13">
        <f>IF(Table15[[#This Row],[School Size]]="Small School",3,IF(Table15[[#This Row],[School Size]]="Medium School", 5,IF(Table15[[#This Row],[School Size]]="Large School",10)))</f>
        <v>5</v>
      </c>
      <c r="Q15" s="12">
        <f>Table15[[#This Row],[Number of Classrooms]]</f>
        <v>22</v>
      </c>
      <c r="R15" s="12">
        <f>IF(Table15[[#This Row],[School Size]]="Small School",10,IF(Table15[[#This Row],[School Size]]="Medium School",20,IF(Table15[[#This Row],[School Size]]="Large School",30)))</f>
        <v>20</v>
      </c>
      <c r="S15" s="14">
        <f>Table15[[#This Row],[Total Phones]]*5%</f>
        <v>1.7000000000000002</v>
      </c>
      <c r="T15" s="14">
        <f>IF(Table15[[#This Row],[School Size]]="Small School",2,IF(Table15[[#This Row],[School Size]]="Medium School",3,IF(Table15[[#This Row],[School Size]]="Large School",4)))</f>
        <v>3</v>
      </c>
      <c r="U15" s="10"/>
      <c r="V15" s="9"/>
    </row>
    <row r="16" spans="1:22" x14ac:dyDescent="0.25">
      <c r="A16" s="10">
        <v>19</v>
      </c>
      <c r="B16" s="10" t="s">
        <v>79</v>
      </c>
      <c r="C16" s="10" t="s">
        <v>80</v>
      </c>
      <c r="D16" s="10" t="s">
        <v>81</v>
      </c>
      <c r="E16" s="10" t="s">
        <v>82</v>
      </c>
      <c r="F16" s="10" t="s">
        <v>38</v>
      </c>
      <c r="G16" s="11">
        <v>22</v>
      </c>
      <c r="H16" s="10" t="str">
        <f>IF(Table15[[#This Row],[Number of Classrooms]]&lt;20,"Small School",IF(Table15[[#This Row],[Number of Classrooms]]&lt;30,"Medium School",IF(Table15[[#This Row],[Number of Classrooms]]&gt;29,"Large School",)))</f>
        <v>Medium School</v>
      </c>
      <c r="I16" s="12">
        <f>Table15[[#This Row],[Number of Classrooms]]</f>
        <v>22</v>
      </c>
      <c r="J16" s="12">
        <f>IF(Table15[[#This Row],[School Size]]="Small School",4,IF(Table15[[#This Row],[School Size]]="Medium School",6,IF(Table15[[#This Row],[School Size]]="Large School",10)))</f>
        <v>6</v>
      </c>
      <c r="K16" s="12">
        <f>IF(Table15[[#This Row],[School Size]]="Small School",1,IF(Table15[[#This Row],[School Size]]="Medium School",2,IF(Table15[[#This Row],[School Size]]="Large School",3)))</f>
        <v>2</v>
      </c>
      <c r="L16" s="12">
        <f>IF(Table15[[#This Row],[School Size]]="Small School",4,IF(Table15[[#This Row],[School Size]]="Medium School",6,IF(Table15[[#This Row],[School Size]]="Large School",10)))</f>
        <v>6</v>
      </c>
      <c r="M16" s="12">
        <f>SUM(Table15[[#This Row],[Classroom Phones]],Table15[[#This Row],[Office Phones]],Table15[[#This Row],[Misc Phones]])</f>
        <v>34</v>
      </c>
      <c r="N16" s="12">
        <f>Table15[[#This Row],[Number of Classrooms]]</f>
        <v>22</v>
      </c>
      <c r="O16" s="12">
        <f>IF(Table15[[#This Row],[School Size]]="Small School",15,IF(Table15[[#This Row],[School Size]]="Medium School",30,IF(Table15[[#This Row],[School Size]]="Large School",50)))</f>
        <v>30</v>
      </c>
      <c r="P16" s="13">
        <f>IF(Table15[[#This Row],[School Size]]="Small School",3,IF(Table15[[#This Row],[School Size]]="Medium School", 5,IF(Table15[[#This Row],[School Size]]="Large School",10)))</f>
        <v>5</v>
      </c>
      <c r="Q16" s="12">
        <f>Table15[[#This Row],[Number of Classrooms]]</f>
        <v>22</v>
      </c>
      <c r="R16" s="12">
        <f>IF(Table15[[#This Row],[School Size]]="Small School",10,IF(Table15[[#This Row],[School Size]]="Medium School",20,IF(Table15[[#This Row],[School Size]]="Large School",30)))</f>
        <v>20</v>
      </c>
      <c r="S16" s="14">
        <f>Table15[[#This Row],[Total Phones]]*5%</f>
        <v>1.7000000000000002</v>
      </c>
      <c r="T16" s="14">
        <f>IF(Table15[[#This Row],[School Size]]="Small School",2,IF(Table15[[#This Row],[School Size]]="Medium School",3,IF(Table15[[#This Row],[School Size]]="Large School",4)))</f>
        <v>3</v>
      </c>
      <c r="U16" s="10"/>
      <c r="V16" s="9"/>
    </row>
    <row r="17" spans="1:22" x14ac:dyDescent="0.25">
      <c r="A17" s="10">
        <v>2</v>
      </c>
      <c r="B17" s="10" t="s">
        <v>22</v>
      </c>
      <c r="C17" s="10" t="s">
        <v>23</v>
      </c>
      <c r="D17" s="10" t="s">
        <v>24</v>
      </c>
      <c r="E17" s="10" t="s">
        <v>25</v>
      </c>
      <c r="F17" s="10" t="s">
        <v>21</v>
      </c>
      <c r="G17" s="11">
        <v>23</v>
      </c>
      <c r="H17" s="10" t="str">
        <f>IF(Table15[[#This Row],[Number of Classrooms]]&lt;20,"Small School",IF(Table15[[#This Row],[Number of Classrooms]]&lt;30,"Medium School",IF(Table15[[#This Row],[Number of Classrooms]]&gt;29,"Large School",)))</f>
        <v>Medium School</v>
      </c>
      <c r="I17" s="12">
        <f>Table15[[#This Row],[Number of Classrooms]]</f>
        <v>23</v>
      </c>
      <c r="J17" s="12">
        <f>IF(Table15[[#This Row],[School Size]]="Small School",4,IF(Table15[[#This Row],[School Size]]="Medium School",6,IF(Table15[[#This Row],[School Size]]="Large School",10)))</f>
        <v>6</v>
      </c>
      <c r="K17" s="12">
        <f>IF(Table15[[#This Row],[School Size]]="Small School",1,IF(Table15[[#This Row],[School Size]]="Medium School",2,IF(Table15[[#This Row],[School Size]]="Large School",3)))</f>
        <v>2</v>
      </c>
      <c r="L17" s="12">
        <f>IF(Table15[[#This Row],[School Size]]="Small School",4,IF(Table15[[#This Row],[School Size]]="Medium School",6,IF(Table15[[#This Row],[School Size]]="Large School",10)))</f>
        <v>6</v>
      </c>
      <c r="M17" s="12">
        <f>SUM(Table15[[#This Row],[Classroom Phones]],Table15[[#This Row],[Office Phones]],Table15[[#This Row],[Misc Phones]])</f>
        <v>35</v>
      </c>
      <c r="N17" s="12">
        <f>Table15[[#This Row],[Number of Classrooms]]</f>
        <v>23</v>
      </c>
      <c r="O17" s="12">
        <f>IF(Table15[[#This Row],[School Size]]="Small School",15,IF(Table15[[#This Row],[School Size]]="Medium School",30,IF(Table15[[#This Row],[School Size]]="Large School",50)))</f>
        <v>30</v>
      </c>
      <c r="P17" s="13">
        <f>IF(Table15[[#This Row],[School Size]]="Small School",3,IF(Table15[[#This Row],[School Size]]="Medium School", 5,IF(Table15[[#This Row],[School Size]]="Large School",10)))</f>
        <v>5</v>
      </c>
      <c r="Q17" s="12">
        <f>Table15[[#This Row],[Number of Classrooms]]</f>
        <v>23</v>
      </c>
      <c r="R17" s="12">
        <f>IF(Table15[[#This Row],[School Size]]="Small School",10,IF(Table15[[#This Row],[School Size]]="Medium School",20,IF(Table15[[#This Row],[School Size]]="Large School",30)))</f>
        <v>20</v>
      </c>
      <c r="S17" s="14">
        <f>Table15[[#This Row],[Total Phones]]*5%</f>
        <v>1.75</v>
      </c>
      <c r="T17" s="14">
        <f>IF(Table15[[#This Row],[School Size]]="Small School",2,IF(Table15[[#This Row],[School Size]]="Medium School",3,IF(Table15[[#This Row],[School Size]]="Large School",4)))</f>
        <v>3</v>
      </c>
      <c r="U17" s="10"/>
      <c r="V17" s="9"/>
    </row>
    <row r="18" spans="1:22" x14ac:dyDescent="0.25">
      <c r="A18" s="10">
        <v>13</v>
      </c>
      <c r="B18" s="10" t="s">
        <v>59</v>
      </c>
      <c r="C18" s="10" t="s">
        <v>60</v>
      </c>
      <c r="D18" s="10" t="s">
        <v>61</v>
      </c>
      <c r="E18" s="10" t="s">
        <v>62</v>
      </c>
      <c r="F18" s="10" t="s">
        <v>38</v>
      </c>
      <c r="G18" s="11">
        <v>23</v>
      </c>
      <c r="H18" s="10" t="str">
        <f>IF(Table15[[#This Row],[Number of Classrooms]]&lt;20,"Small School",IF(Table15[[#This Row],[Number of Classrooms]]&lt;30,"Medium School",IF(Table15[[#This Row],[Number of Classrooms]]&gt;29,"Large School",)))</f>
        <v>Medium School</v>
      </c>
      <c r="I18" s="12">
        <f>Table15[[#This Row],[Number of Classrooms]]</f>
        <v>23</v>
      </c>
      <c r="J18" s="12">
        <f>IF(Table15[[#This Row],[School Size]]="Small School",4,IF(Table15[[#This Row],[School Size]]="Medium School",6,IF(Table15[[#This Row],[School Size]]="Large School",10)))</f>
        <v>6</v>
      </c>
      <c r="K18" s="12">
        <f>IF(Table15[[#This Row],[School Size]]="Small School",1,IF(Table15[[#This Row],[School Size]]="Medium School",2,IF(Table15[[#This Row],[School Size]]="Large School",3)))</f>
        <v>2</v>
      </c>
      <c r="L18" s="12">
        <f>IF(Table15[[#This Row],[School Size]]="Small School",4,IF(Table15[[#This Row],[School Size]]="Medium School",6,IF(Table15[[#This Row],[School Size]]="Large School",10)))</f>
        <v>6</v>
      </c>
      <c r="M18" s="12">
        <f>SUM(Table15[[#This Row],[Classroom Phones]],Table15[[#This Row],[Office Phones]],Table15[[#This Row],[Misc Phones]])</f>
        <v>35</v>
      </c>
      <c r="N18" s="12">
        <f>Table15[[#This Row],[Number of Classrooms]]</f>
        <v>23</v>
      </c>
      <c r="O18" s="12">
        <f>IF(Table15[[#This Row],[School Size]]="Small School",15,IF(Table15[[#This Row],[School Size]]="Medium School",30,IF(Table15[[#This Row],[School Size]]="Large School",50)))</f>
        <v>30</v>
      </c>
      <c r="P18" s="13">
        <f>IF(Table15[[#This Row],[School Size]]="Small School",3,IF(Table15[[#This Row],[School Size]]="Medium School", 5,IF(Table15[[#This Row],[School Size]]="Large School",10)))</f>
        <v>5</v>
      </c>
      <c r="Q18" s="12">
        <f>Table15[[#This Row],[Number of Classrooms]]</f>
        <v>23</v>
      </c>
      <c r="R18" s="12">
        <f>IF(Table15[[#This Row],[School Size]]="Small School",10,IF(Table15[[#This Row],[School Size]]="Medium School",20,IF(Table15[[#This Row],[School Size]]="Large School",30)))</f>
        <v>20</v>
      </c>
      <c r="S18" s="14">
        <f>Table15[[#This Row],[Total Phones]]*5%</f>
        <v>1.75</v>
      </c>
      <c r="T18" s="14">
        <f>IF(Table15[[#This Row],[School Size]]="Small School",2,IF(Table15[[#This Row],[School Size]]="Medium School",3,IF(Table15[[#This Row],[School Size]]="Large School",4)))</f>
        <v>3</v>
      </c>
      <c r="U18" s="10"/>
      <c r="V18" s="9"/>
    </row>
    <row r="19" spans="1:22" x14ac:dyDescent="0.25">
      <c r="A19" s="10">
        <v>9</v>
      </c>
      <c r="B19" s="10" t="s">
        <v>46</v>
      </c>
      <c r="C19" s="10" t="s">
        <v>47</v>
      </c>
      <c r="D19" s="10" t="s">
        <v>48</v>
      </c>
      <c r="E19" s="10" t="s">
        <v>45</v>
      </c>
      <c r="F19" s="10" t="s">
        <v>38</v>
      </c>
      <c r="G19" s="11">
        <v>25</v>
      </c>
      <c r="H19" s="10" t="str">
        <f>IF(Table15[[#This Row],[Number of Classrooms]]&lt;20,"Small School",IF(Table15[[#This Row],[Number of Classrooms]]&lt;30,"Medium School",IF(Table15[[#This Row],[Number of Classrooms]]&gt;29,"Large School",)))</f>
        <v>Medium School</v>
      </c>
      <c r="I19" s="12">
        <f>Table15[[#This Row],[Number of Classrooms]]</f>
        <v>25</v>
      </c>
      <c r="J19" s="12">
        <f>IF(Table15[[#This Row],[School Size]]="Small School",4,IF(Table15[[#This Row],[School Size]]="Medium School",6,IF(Table15[[#This Row],[School Size]]="Large School",10)))</f>
        <v>6</v>
      </c>
      <c r="K19" s="12">
        <f>IF(Table15[[#This Row],[School Size]]="Small School",1,IF(Table15[[#This Row],[School Size]]="Medium School",2,IF(Table15[[#This Row],[School Size]]="Large School",3)))</f>
        <v>2</v>
      </c>
      <c r="L19" s="12">
        <f>IF(Table15[[#This Row],[School Size]]="Small School",4,IF(Table15[[#This Row],[School Size]]="Medium School",6,IF(Table15[[#This Row],[School Size]]="Large School",10)))</f>
        <v>6</v>
      </c>
      <c r="M19" s="12">
        <f>SUM(Table15[[#This Row],[Classroom Phones]],Table15[[#This Row],[Office Phones]],Table15[[#This Row],[Misc Phones]])</f>
        <v>37</v>
      </c>
      <c r="N19" s="12">
        <f>Table15[[#This Row],[Number of Classrooms]]</f>
        <v>25</v>
      </c>
      <c r="O19" s="12">
        <f>IF(Table15[[#This Row],[School Size]]="Small School",15,IF(Table15[[#This Row],[School Size]]="Medium School",30,IF(Table15[[#This Row],[School Size]]="Large School",50)))</f>
        <v>30</v>
      </c>
      <c r="P19" s="13">
        <f>IF(Table15[[#This Row],[School Size]]="Small School",3,IF(Table15[[#This Row],[School Size]]="Medium School", 5,IF(Table15[[#This Row],[School Size]]="Large School",10)))</f>
        <v>5</v>
      </c>
      <c r="Q19" s="12">
        <f>Table15[[#This Row],[Number of Classrooms]]</f>
        <v>25</v>
      </c>
      <c r="R19" s="12">
        <f>IF(Table15[[#This Row],[School Size]]="Small School",10,IF(Table15[[#This Row],[School Size]]="Medium School",20,IF(Table15[[#This Row],[School Size]]="Large School",30)))</f>
        <v>20</v>
      </c>
      <c r="S19" s="14">
        <f>Table15[[#This Row],[Total Phones]]*5%</f>
        <v>1.85</v>
      </c>
      <c r="T19" s="14">
        <f>IF(Table15[[#This Row],[School Size]]="Small School",2,IF(Table15[[#This Row],[School Size]]="Medium School",3,IF(Table15[[#This Row],[School Size]]="Large School",4)))</f>
        <v>3</v>
      </c>
      <c r="U19" s="10"/>
      <c r="V19" s="9"/>
    </row>
    <row r="20" spans="1:22" x14ac:dyDescent="0.25">
      <c r="A20" s="10">
        <v>15</v>
      </c>
      <c r="B20" s="10" t="s">
        <v>66</v>
      </c>
      <c r="C20" s="10" t="s">
        <v>67</v>
      </c>
      <c r="D20" s="10" t="s">
        <v>68</v>
      </c>
      <c r="E20" s="10" t="s">
        <v>37</v>
      </c>
      <c r="F20" s="10" t="s">
        <v>38</v>
      </c>
      <c r="G20" s="11">
        <v>25</v>
      </c>
      <c r="H20" s="10" t="str">
        <f>IF(Table15[[#This Row],[Number of Classrooms]]&lt;20,"Small School",IF(Table15[[#This Row],[Number of Classrooms]]&lt;30,"Medium School",IF(Table15[[#This Row],[Number of Classrooms]]&gt;29,"Large School",)))</f>
        <v>Medium School</v>
      </c>
      <c r="I20" s="12">
        <f>Table15[[#This Row],[Number of Classrooms]]</f>
        <v>25</v>
      </c>
      <c r="J20" s="12">
        <f>IF(Table15[[#This Row],[School Size]]="Small School",4,IF(Table15[[#This Row],[School Size]]="Medium School",6,IF(Table15[[#This Row],[School Size]]="Large School",10)))</f>
        <v>6</v>
      </c>
      <c r="K20" s="12">
        <f>IF(Table15[[#This Row],[School Size]]="Small School",1,IF(Table15[[#This Row],[School Size]]="Medium School",2,IF(Table15[[#This Row],[School Size]]="Large School",3)))</f>
        <v>2</v>
      </c>
      <c r="L20" s="12">
        <f>IF(Table15[[#This Row],[School Size]]="Small School",4,IF(Table15[[#This Row],[School Size]]="Medium School",6,IF(Table15[[#This Row],[School Size]]="Large School",10)))</f>
        <v>6</v>
      </c>
      <c r="M20" s="12">
        <f>SUM(Table15[[#This Row],[Classroom Phones]],Table15[[#This Row],[Office Phones]],Table15[[#This Row],[Misc Phones]])</f>
        <v>37</v>
      </c>
      <c r="N20" s="12">
        <f>Table15[[#This Row],[Number of Classrooms]]</f>
        <v>25</v>
      </c>
      <c r="O20" s="12">
        <f>IF(Table15[[#This Row],[School Size]]="Small School",15,IF(Table15[[#This Row],[School Size]]="Medium School",30,IF(Table15[[#This Row],[School Size]]="Large School",50)))</f>
        <v>30</v>
      </c>
      <c r="P20" s="13">
        <f>IF(Table15[[#This Row],[School Size]]="Small School",3,IF(Table15[[#This Row],[School Size]]="Medium School", 5,IF(Table15[[#This Row],[School Size]]="Large School",10)))</f>
        <v>5</v>
      </c>
      <c r="Q20" s="12">
        <f>Table15[[#This Row],[Number of Classrooms]]</f>
        <v>25</v>
      </c>
      <c r="R20" s="12">
        <f>IF(Table15[[#This Row],[School Size]]="Small School",10,IF(Table15[[#This Row],[School Size]]="Medium School",20,IF(Table15[[#This Row],[School Size]]="Large School",30)))</f>
        <v>20</v>
      </c>
      <c r="S20" s="14">
        <f>Table15[[#This Row],[Total Phones]]*5%</f>
        <v>1.85</v>
      </c>
      <c r="T20" s="14">
        <f>IF(Table15[[#This Row],[School Size]]="Small School",2,IF(Table15[[#This Row],[School Size]]="Medium School",3,IF(Table15[[#This Row],[School Size]]="Large School",4)))</f>
        <v>3</v>
      </c>
      <c r="U20" s="10"/>
      <c r="V20" s="9"/>
    </row>
    <row r="21" spans="1:22" x14ac:dyDescent="0.25">
      <c r="A21" s="10">
        <v>23</v>
      </c>
      <c r="B21" s="10" t="s">
        <v>85</v>
      </c>
      <c r="C21" s="10" t="s">
        <v>86</v>
      </c>
      <c r="D21" s="10" t="s">
        <v>87</v>
      </c>
      <c r="E21" s="10" t="s">
        <v>37</v>
      </c>
      <c r="F21" s="10" t="s">
        <v>38</v>
      </c>
      <c r="G21" s="11">
        <v>25</v>
      </c>
      <c r="H21" s="10" t="str">
        <f>IF(Table15[[#This Row],[Number of Classrooms]]&lt;20,"Small School",IF(Table15[[#This Row],[Number of Classrooms]]&lt;30,"Medium School",IF(Table15[[#This Row],[Number of Classrooms]]&gt;29,"Large School",)))</f>
        <v>Medium School</v>
      </c>
      <c r="I21" s="12">
        <f>Table15[[#This Row],[Number of Classrooms]]</f>
        <v>25</v>
      </c>
      <c r="J21" s="12">
        <f>IF(Table15[[#This Row],[School Size]]="Small School",4,IF(Table15[[#This Row],[School Size]]="Medium School",6,IF(Table15[[#This Row],[School Size]]="Large School",10)))</f>
        <v>6</v>
      </c>
      <c r="K21" s="12">
        <f>IF(Table15[[#This Row],[School Size]]="Small School",1,IF(Table15[[#This Row],[School Size]]="Medium School",2,IF(Table15[[#This Row],[School Size]]="Large School",3)))</f>
        <v>2</v>
      </c>
      <c r="L21" s="12">
        <f>IF(Table15[[#This Row],[School Size]]="Small School",4,IF(Table15[[#This Row],[School Size]]="Medium School",6,IF(Table15[[#This Row],[School Size]]="Large School",10)))</f>
        <v>6</v>
      </c>
      <c r="M21" s="12">
        <f>SUM(Table15[[#This Row],[Classroom Phones]],Table15[[#This Row],[Office Phones]],Table15[[#This Row],[Misc Phones]])</f>
        <v>37</v>
      </c>
      <c r="N21" s="12">
        <f>Table15[[#This Row],[Number of Classrooms]]</f>
        <v>25</v>
      </c>
      <c r="O21" s="12">
        <f>IF(Table15[[#This Row],[School Size]]="Small School",15,IF(Table15[[#This Row],[School Size]]="Medium School",30,IF(Table15[[#This Row],[School Size]]="Large School",50)))</f>
        <v>30</v>
      </c>
      <c r="P21" s="13">
        <f>IF(Table15[[#This Row],[School Size]]="Small School",3,IF(Table15[[#This Row],[School Size]]="Medium School", 5,IF(Table15[[#This Row],[School Size]]="Large School",10)))</f>
        <v>5</v>
      </c>
      <c r="Q21" s="12">
        <f>Table15[[#This Row],[Number of Classrooms]]</f>
        <v>25</v>
      </c>
      <c r="R21" s="12">
        <f>IF(Table15[[#This Row],[School Size]]="Small School",10,IF(Table15[[#This Row],[School Size]]="Medium School",20,IF(Table15[[#This Row],[School Size]]="Large School",30)))</f>
        <v>20</v>
      </c>
      <c r="S21" s="14">
        <f>Table15[[#This Row],[Total Phones]]*5%</f>
        <v>1.85</v>
      </c>
      <c r="T21" s="14">
        <f>IF(Table15[[#This Row],[School Size]]="Small School",2,IF(Table15[[#This Row],[School Size]]="Medium School",3,IF(Table15[[#This Row],[School Size]]="Large School",4)))</f>
        <v>3</v>
      </c>
      <c r="U21" s="10"/>
      <c r="V21" s="9"/>
    </row>
    <row r="22" spans="1:22" x14ac:dyDescent="0.25">
      <c r="A22" s="10">
        <v>8</v>
      </c>
      <c r="B22" s="10" t="s">
        <v>42</v>
      </c>
      <c r="C22" s="10" t="s">
        <v>43</v>
      </c>
      <c r="D22" s="10" t="s">
        <v>44</v>
      </c>
      <c r="E22" s="10" t="s">
        <v>45</v>
      </c>
      <c r="F22" s="10" t="s">
        <v>38</v>
      </c>
      <c r="G22" s="11">
        <v>26</v>
      </c>
      <c r="H22" s="10" t="str">
        <f>IF(Table15[[#This Row],[Number of Classrooms]]&lt;20,"Small School",IF(Table15[[#This Row],[Number of Classrooms]]&lt;30,"Medium School",IF(Table15[[#This Row],[Number of Classrooms]]&gt;29,"Large School",)))</f>
        <v>Medium School</v>
      </c>
      <c r="I22" s="12">
        <f>Table15[[#This Row],[Number of Classrooms]]</f>
        <v>26</v>
      </c>
      <c r="J22" s="12">
        <f>IF(Table15[[#This Row],[School Size]]="Small School",4,IF(Table15[[#This Row],[School Size]]="Medium School",6,IF(Table15[[#This Row],[School Size]]="Large School",10)))</f>
        <v>6</v>
      </c>
      <c r="K22" s="12">
        <f>IF(Table15[[#This Row],[School Size]]="Small School",1,IF(Table15[[#This Row],[School Size]]="Medium School",2,IF(Table15[[#This Row],[School Size]]="Large School",3)))</f>
        <v>2</v>
      </c>
      <c r="L22" s="12">
        <f>IF(Table15[[#This Row],[School Size]]="Small School",4,IF(Table15[[#This Row],[School Size]]="Medium School",6,IF(Table15[[#This Row],[School Size]]="Large School",10)))</f>
        <v>6</v>
      </c>
      <c r="M22" s="12">
        <f>SUM(Table15[[#This Row],[Classroom Phones]],Table15[[#This Row],[Office Phones]],Table15[[#This Row],[Misc Phones]])</f>
        <v>38</v>
      </c>
      <c r="N22" s="12">
        <f>Table15[[#This Row],[Number of Classrooms]]</f>
        <v>26</v>
      </c>
      <c r="O22" s="12">
        <f>IF(Table15[[#This Row],[School Size]]="Small School",15,IF(Table15[[#This Row],[School Size]]="Medium School",30,IF(Table15[[#This Row],[School Size]]="Large School",50)))</f>
        <v>30</v>
      </c>
      <c r="P22" s="13">
        <f>IF(Table15[[#This Row],[School Size]]="Small School",3,IF(Table15[[#This Row],[School Size]]="Medium School", 5,IF(Table15[[#This Row],[School Size]]="Large School",10)))</f>
        <v>5</v>
      </c>
      <c r="Q22" s="12">
        <f>Table15[[#This Row],[Number of Classrooms]]</f>
        <v>26</v>
      </c>
      <c r="R22" s="12">
        <f>IF(Table15[[#This Row],[School Size]]="Small School",10,IF(Table15[[#This Row],[School Size]]="Medium School",20,IF(Table15[[#This Row],[School Size]]="Large School",30)))</f>
        <v>20</v>
      </c>
      <c r="S22" s="14">
        <f>Table15[[#This Row],[Total Phones]]*5%</f>
        <v>1.9000000000000001</v>
      </c>
      <c r="T22" s="14">
        <f>IF(Table15[[#This Row],[School Size]]="Small School",2,IF(Table15[[#This Row],[School Size]]="Medium School",3,IF(Table15[[#This Row],[School Size]]="Large School",4)))</f>
        <v>3</v>
      </c>
      <c r="U22" s="10"/>
      <c r="V22" s="9"/>
    </row>
    <row r="23" spans="1:22" x14ac:dyDescent="0.25">
      <c r="A23" s="10">
        <v>24</v>
      </c>
      <c r="B23" s="10" t="s">
        <v>88</v>
      </c>
      <c r="C23" s="10" t="s">
        <v>89</v>
      </c>
      <c r="D23" s="10" t="s">
        <v>90</v>
      </c>
      <c r="E23" s="10" t="s">
        <v>82</v>
      </c>
      <c r="F23" s="10" t="s">
        <v>38</v>
      </c>
      <c r="G23" s="11">
        <v>26</v>
      </c>
      <c r="H23" s="10" t="str">
        <f>IF(Table15[[#This Row],[Number of Classrooms]]&lt;20,"Small School",IF(Table15[[#This Row],[Number of Classrooms]]&lt;30,"Medium School",IF(Table15[[#This Row],[Number of Classrooms]]&gt;29,"Large School",)))</f>
        <v>Medium School</v>
      </c>
      <c r="I23" s="12">
        <f>Table15[[#This Row],[Number of Classrooms]]</f>
        <v>26</v>
      </c>
      <c r="J23" s="12">
        <f>IF(Table15[[#This Row],[School Size]]="Small School",4,IF(Table15[[#This Row],[School Size]]="Medium School",6,IF(Table15[[#This Row],[School Size]]="Large School",10)))</f>
        <v>6</v>
      </c>
      <c r="K23" s="12">
        <f>IF(Table15[[#This Row],[School Size]]="Small School",1,IF(Table15[[#This Row],[School Size]]="Medium School",2,IF(Table15[[#This Row],[School Size]]="Large School",3)))</f>
        <v>2</v>
      </c>
      <c r="L23" s="12">
        <f>IF(Table15[[#This Row],[School Size]]="Small School",4,IF(Table15[[#This Row],[School Size]]="Medium School",6,IF(Table15[[#This Row],[School Size]]="Large School",10)))</f>
        <v>6</v>
      </c>
      <c r="M23" s="12">
        <f>SUM(Table15[[#This Row],[Classroom Phones]],Table15[[#This Row],[Office Phones]],Table15[[#This Row],[Misc Phones]])</f>
        <v>38</v>
      </c>
      <c r="N23" s="12">
        <f>Table15[[#This Row],[Number of Classrooms]]</f>
        <v>26</v>
      </c>
      <c r="O23" s="12">
        <f>IF(Table15[[#This Row],[School Size]]="Small School",15,IF(Table15[[#This Row],[School Size]]="Medium School",30,IF(Table15[[#This Row],[School Size]]="Large School",50)))</f>
        <v>30</v>
      </c>
      <c r="P23" s="13">
        <f>IF(Table15[[#This Row],[School Size]]="Small School",3,IF(Table15[[#This Row],[School Size]]="Medium School", 5,IF(Table15[[#This Row],[School Size]]="Large School",10)))</f>
        <v>5</v>
      </c>
      <c r="Q23" s="12">
        <f>Table15[[#This Row],[Number of Classrooms]]</f>
        <v>26</v>
      </c>
      <c r="R23" s="12">
        <f>IF(Table15[[#This Row],[School Size]]="Small School",10,IF(Table15[[#This Row],[School Size]]="Medium School",20,IF(Table15[[#This Row],[School Size]]="Large School",30)))</f>
        <v>20</v>
      </c>
      <c r="S23" s="14">
        <f>Table15[[#This Row],[Total Phones]]*5%</f>
        <v>1.9000000000000001</v>
      </c>
      <c r="T23" s="14">
        <f>IF(Table15[[#This Row],[School Size]]="Small School",2,IF(Table15[[#This Row],[School Size]]="Medium School",3,IF(Table15[[#This Row],[School Size]]="Large School",4)))</f>
        <v>3</v>
      </c>
      <c r="U23" s="10"/>
      <c r="V23" s="9"/>
    </row>
    <row r="24" spans="1:22" x14ac:dyDescent="0.25">
      <c r="A24" s="10">
        <v>20</v>
      </c>
      <c r="B24" s="255" t="s">
        <v>664</v>
      </c>
      <c r="C24" s="10" t="s">
        <v>83</v>
      </c>
      <c r="D24" s="10" t="s">
        <v>84</v>
      </c>
      <c r="E24" s="10" t="s">
        <v>37</v>
      </c>
      <c r="F24" s="10" t="s">
        <v>38</v>
      </c>
      <c r="G24" s="11">
        <v>40</v>
      </c>
      <c r="H24" s="10" t="str">
        <f>IF(Table15[[#This Row],[Number of Classrooms]]&lt;20,"Small School",IF(Table15[[#This Row],[Number of Classrooms]]&lt;30,"Medium School",IF(Table15[[#This Row],[Number of Classrooms]]&gt;29,"Large School",)))</f>
        <v>Large School</v>
      </c>
      <c r="I24" s="12">
        <f>Table15[[#This Row],[Number of Classrooms]]</f>
        <v>40</v>
      </c>
      <c r="J24" s="12">
        <f>IF(Table15[[#This Row],[School Size]]="Small School",4,IF(Table15[[#This Row],[School Size]]="Medium School",6,IF(Table15[[#This Row],[School Size]]="Large School",10)))</f>
        <v>10</v>
      </c>
      <c r="K24" s="12">
        <f>IF(Table15[[#This Row],[School Size]]="Small School",1,IF(Table15[[#This Row],[School Size]]="Medium School",2,IF(Table15[[#This Row],[School Size]]="Large School",3)))</f>
        <v>3</v>
      </c>
      <c r="L24" s="12">
        <f>IF(Table15[[#This Row],[School Size]]="Small School",4,IF(Table15[[#This Row],[School Size]]="Medium School",6,IF(Table15[[#This Row],[School Size]]="Large School",10)))</f>
        <v>10</v>
      </c>
      <c r="M24" s="12">
        <f>SUM(Table15[[#This Row],[Classroom Phones]],Table15[[#This Row],[Office Phones]],Table15[[#This Row],[Misc Phones]])</f>
        <v>60</v>
      </c>
      <c r="N24" s="12">
        <f>Table15[[#This Row],[Number of Classrooms]]</f>
        <v>40</v>
      </c>
      <c r="O24" s="12">
        <f>IF(Table15[[#This Row],[School Size]]="Small School",15,IF(Table15[[#This Row],[School Size]]="Medium School",30,IF(Table15[[#This Row],[School Size]]="Large School",50)))</f>
        <v>50</v>
      </c>
      <c r="P24" s="13">
        <f>IF(Table15[[#This Row],[School Size]]="Small School",3,IF(Table15[[#This Row],[School Size]]="Medium School", 5,IF(Table15[[#This Row],[School Size]]="Large School",10)))</f>
        <v>10</v>
      </c>
      <c r="Q24" s="12">
        <f>Table15[[#This Row],[Number of Classrooms]]</f>
        <v>40</v>
      </c>
      <c r="R24" s="12">
        <f>IF(Table15[[#This Row],[School Size]]="Small School",10,IF(Table15[[#This Row],[School Size]]="Medium School",20,IF(Table15[[#This Row],[School Size]]="Large School",30)))</f>
        <v>30</v>
      </c>
      <c r="S24" s="14">
        <f>Table15[[#This Row],[Total Phones]]*5%</f>
        <v>3</v>
      </c>
      <c r="T24" s="14">
        <f>IF(Table15[[#This Row],[School Size]]="Small School",2,IF(Table15[[#This Row],[School Size]]="Medium School",3,IF(Table15[[#This Row],[School Size]]="Large School",4)))</f>
        <v>4</v>
      </c>
      <c r="U24" s="10"/>
      <c r="V24" s="9"/>
    </row>
    <row r="25" spans="1:22" x14ac:dyDescent="0.25">
      <c r="A25" s="10">
        <v>33</v>
      </c>
      <c r="B25" s="10" t="s">
        <v>114</v>
      </c>
      <c r="C25" s="10" t="s">
        <v>115</v>
      </c>
      <c r="D25" s="10" t="s">
        <v>116</v>
      </c>
      <c r="E25" s="10" t="s">
        <v>58</v>
      </c>
      <c r="F25" s="10" t="s">
        <v>94</v>
      </c>
      <c r="G25" s="11">
        <v>29</v>
      </c>
      <c r="H25" s="10" t="str">
        <f>IF(Table15[[#This Row],[Number of Classrooms]]&lt;20,"Small School",IF(Table15[[#This Row],[Number of Classrooms]]&lt;30,"Medium School",IF(Table15[[#This Row],[Number of Classrooms]]&gt;29,"Large School",)))</f>
        <v>Medium School</v>
      </c>
      <c r="I25" s="12">
        <f>Table15[[#This Row],[Number of Classrooms]]</f>
        <v>29</v>
      </c>
      <c r="J25" s="12">
        <f>IF(Table15[[#This Row],[School Size]]="Small School",4,IF(Table15[[#This Row],[School Size]]="Medium School",6,IF(Table15[[#This Row],[School Size]]="Large School",10)))</f>
        <v>6</v>
      </c>
      <c r="K25" s="12">
        <f>IF(Table15[[#This Row],[School Size]]="Small School",1,IF(Table15[[#This Row],[School Size]]="Medium School",2,IF(Table15[[#This Row],[School Size]]="Large School",3)))</f>
        <v>2</v>
      </c>
      <c r="L25" s="12">
        <f>IF(Table15[[#This Row],[School Size]]="Small School",4,IF(Table15[[#This Row],[School Size]]="Medium School",6,IF(Table15[[#This Row],[School Size]]="Large School",10)))</f>
        <v>6</v>
      </c>
      <c r="M25" s="12">
        <f>SUM(Table15[[#This Row],[Classroom Phones]],Table15[[#This Row],[Office Phones]],Table15[[#This Row],[Misc Phones]])</f>
        <v>41</v>
      </c>
      <c r="N25" s="12">
        <f>Table15[[#This Row],[Number of Classrooms]]</f>
        <v>29</v>
      </c>
      <c r="O25" s="12">
        <f>IF(Table15[[#This Row],[School Size]]="Small School",15,IF(Table15[[#This Row],[School Size]]="Medium School",30,IF(Table15[[#This Row],[School Size]]="Large School",50)))</f>
        <v>30</v>
      </c>
      <c r="P25" s="11">
        <f>IF(Table15[[#This Row],[School Size]]="Small School",3,IF(Table15[[#This Row],[School Size]]="Medium School", 5,IF(Table15[[#This Row],[School Size]]="Large School",10)))</f>
        <v>5</v>
      </c>
      <c r="Q25" s="12">
        <f>Table15[[#This Row],[Number of Classrooms]]</f>
        <v>29</v>
      </c>
      <c r="R25" s="12">
        <f>IF(Table15[[#This Row],[School Size]]="Small School",10,IF(Table15[[#This Row],[School Size]]="Medium School",20,IF(Table15[[#This Row],[School Size]]="Large School",30)))</f>
        <v>20</v>
      </c>
      <c r="S25" s="14">
        <f>Table15[[#This Row],[Total Phones]]*5%</f>
        <v>2.0500000000000003</v>
      </c>
      <c r="T25" s="14">
        <f>IF(Table15[[#This Row],[School Size]]="Small School",2,IF(Table15[[#This Row],[School Size]]="Medium School",3,IF(Table15[[#This Row],[School Size]]="Large School",4)))</f>
        <v>3</v>
      </c>
      <c r="U25" s="10"/>
      <c r="V25" s="9"/>
    </row>
    <row r="26" spans="1:22" x14ac:dyDescent="0.25">
      <c r="A26" s="10">
        <v>18</v>
      </c>
      <c r="B26" s="10" t="s">
        <v>76</v>
      </c>
      <c r="C26" s="10" t="s">
        <v>77</v>
      </c>
      <c r="D26" s="10" t="s">
        <v>78</v>
      </c>
      <c r="E26" s="10" t="s">
        <v>37</v>
      </c>
      <c r="F26" s="10" t="s">
        <v>38</v>
      </c>
      <c r="G26" s="11">
        <v>31</v>
      </c>
      <c r="H26" s="10" t="str">
        <f>IF(Table15[[#This Row],[Number of Classrooms]]&lt;20,"Small School",IF(Table15[[#This Row],[Number of Classrooms]]&lt;30,"Medium School",IF(Table15[[#This Row],[Number of Classrooms]]&gt;29,"Large School",)))</f>
        <v>Large School</v>
      </c>
      <c r="I26" s="12">
        <f>Table15[[#This Row],[Number of Classrooms]]</f>
        <v>31</v>
      </c>
      <c r="J26" s="12">
        <f>IF(Table15[[#This Row],[School Size]]="Small School",4,IF(Table15[[#This Row],[School Size]]="Medium School",6,IF(Table15[[#This Row],[School Size]]="Large School",10)))</f>
        <v>10</v>
      </c>
      <c r="K26" s="12">
        <f>IF(Table15[[#This Row],[School Size]]="Small School",1,IF(Table15[[#This Row],[School Size]]="Medium School",2,IF(Table15[[#This Row],[School Size]]="Large School",3)))</f>
        <v>3</v>
      </c>
      <c r="L26" s="12">
        <f>IF(Table15[[#This Row],[School Size]]="Small School",4,IF(Table15[[#This Row],[School Size]]="Medium School",6,IF(Table15[[#This Row],[School Size]]="Large School",10)))</f>
        <v>10</v>
      </c>
      <c r="M26" s="12">
        <f>SUM(Table15[[#This Row],[Classroom Phones]],Table15[[#This Row],[Office Phones]],Table15[[#This Row],[Misc Phones]])</f>
        <v>51</v>
      </c>
      <c r="N26" s="12">
        <f>Table15[[#This Row],[Number of Classrooms]]</f>
        <v>31</v>
      </c>
      <c r="O26" s="12">
        <f>IF(Table15[[#This Row],[School Size]]="Small School",15,IF(Table15[[#This Row],[School Size]]="Medium School",30,IF(Table15[[#This Row],[School Size]]="Large School",50)))</f>
        <v>50</v>
      </c>
      <c r="P26" s="13">
        <f>IF(Table15[[#This Row],[School Size]]="Small School",3,IF(Table15[[#This Row],[School Size]]="Medium School", 5,IF(Table15[[#This Row],[School Size]]="Large School",10)))</f>
        <v>10</v>
      </c>
      <c r="Q26" s="12">
        <f>Table15[[#This Row],[Number of Classrooms]]</f>
        <v>31</v>
      </c>
      <c r="R26" s="12">
        <f>IF(Table15[[#This Row],[School Size]]="Small School",10,IF(Table15[[#This Row],[School Size]]="Medium School",20,IF(Table15[[#This Row],[School Size]]="Large School",30)))</f>
        <v>30</v>
      </c>
      <c r="S26" s="14">
        <f>Table15[[#This Row],[Total Phones]]*5%</f>
        <v>2.5500000000000003</v>
      </c>
      <c r="T26" s="14">
        <f>IF(Table15[[#This Row],[School Size]]="Small School",2,IF(Table15[[#This Row],[School Size]]="Medium School",3,IF(Table15[[#This Row],[School Size]]="Large School",4)))</f>
        <v>4</v>
      </c>
      <c r="U26" s="10"/>
      <c r="V26" s="9"/>
    </row>
    <row r="27" spans="1:22" x14ac:dyDescent="0.25">
      <c r="A27" s="10">
        <v>31</v>
      </c>
      <c r="B27" s="10" t="s">
        <v>108</v>
      </c>
      <c r="C27" s="10" t="s">
        <v>109</v>
      </c>
      <c r="D27" s="10" t="s">
        <v>110</v>
      </c>
      <c r="E27" s="10" t="s">
        <v>37</v>
      </c>
      <c r="F27" s="10" t="s">
        <v>94</v>
      </c>
      <c r="G27" s="11">
        <v>32</v>
      </c>
      <c r="H27" s="10" t="str">
        <f>IF(Table15[[#This Row],[Number of Classrooms]]&lt;20,"Small School",IF(Table15[[#This Row],[Number of Classrooms]]&lt;30,"Medium School",IF(Table15[[#This Row],[Number of Classrooms]]&gt;29,"Large School",)))</f>
        <v>Large School</v>
      </c>
      <c r="I27" s="12">
        <f>Table15[[#This Row],[Number of Classrooms]]</f>
        <v>32</v>
      </c>
      <c r="J27" s="12">
        <f>IF(Table15[[#This Row],[School Size]]="Small School",4,IF(Table15[[#This Row],[School Size]]="Medium School",6,IF(Table15[[#This Row],[School Size]]="Large School",10)))</f>
        <v>10</v>
      </c>
      <c r="K27" s="12">
        <f>IF(Table15[[#This Row],[School Size]]="Small School",1,IF(Table15[[#This Row],[School Size]]="Medium School",2,IF(Table15[[#This Row],[School Size]]="Large School",3)))</f>
        <v>3</v>
      </c>
      <c r="L27" s="12">
        <f>IF(Table15[[#This Row],[School Size]]="Small School",4,IF(Table15[[#This Row],[School Size]]="Medium School",6,IF(Table15[[#This Row],[School Size]]="Large School",10)))</f>
        <v>10</v>
      </c>
      <c r="M27" s="12">
        <f>SUM(Table15[[#This Row],[Classroom Phones]],Table15[[#This Row],[Office Phones]],Table15[[#This Row],[Misc Phones]])</f>
        <v>52</v>
      </c>
      <c r="N27" s="12">
        <f>Table15[[#This Row],[Number of Classrooms]]</f>
        <v>32</v>
      </c>
      <c r="O27" s="12">
        <f>IF(Table15[[#This Row],[School Size]]="Small School",15,IF(Table15[[#This Row],[School Size]]="Medium School",30,IF(Table15[[#This Row],[School Size]]="Large School",50)))</f>
        <v>50</v>
      </c>
      <c r="P27" s="13">
        <f>IF(Table15[[#This Row],[School Size]]="Small School",3,IF(Table15[[#This Row],[School Size]]="Medium School", 5,IF(Table15[[#This Row],[School Size]]="Large School",10)))</f>
        <v>10</v>
      </c>
      <c r="Q27" s="12">
        <f>Table15[[#This Row],[Number of Classrooms]]</f>
        <v>32</v>
      </c>
      <c r="R27" s="12">
        <f>IF(Table15[[#This Row],[School Size]]="Small School",10,IF(Table15[[#This Row],[School Size]]="Medium School",20,IF(Table15[[#This Row],[School Size]]="Large School",30)))</f>
        <v>30</v>
      </c>
      <c r="S27" s="14">
        <f>Table15[[#This Row],[Total Phones]]*5%</f>
        <v>2.6</v>
      </c>
      <c r="T27" s="14">
        <f>IF(Table15[[#This Row],[School Size]]="Small School",2,IF(Table15[[#This Row],[School Size]]="Medium School",3,IF(Table15[[#This Row],[School Size]]="Large School",4)))</f>
        <v>4</v>
      </c>
      <c r="U27" s="10"/>
      <c r="V27" s="9"/>
    </row>
    <row r="28" spans="1:22" x14ac:dyDescent="0.25">
      <c r="A28" s="10">
        <v>37</v>
      </c>
      <c r="B28" s="10" t="s">
        <v>124</v>
      </c>
      <c r="C28" s="10" t="s">
        <v>125</v>
      </c>
      <c r="D28" s="10" t="s">
        <v>126</v>
      </c>
      <c r="E28" s="10" t="s">
        <v>98</v>
      </c>
      <c r="F28" s="10" t="s">
        <v>117</v>
      </c>
      <c r="G28" s="11">
        <v>32</v>
      </c>
      <c r="H28" s="10" t="str">
        <f>IF(Table15[[#This Row],[Number of Classrooms]]&lt;20,"Small School",IF(Table15[[#This Row],[Number of Classrooms]]&lt;30,"Medium School",IF(Table15[[#This Row],[Number of Classrooms]]&gt;29,"Large School",)))</f>
        <v>Large School</v>
      </c>
      <c r="I28" s="12">
        <f>Table15[[#This Row],[Number of Classrooms]]</f>
        <v>32</v>
      </c>
      <c r="J28" s="12">
        <f>IF(Table15[[#This Row],[School Size]]="Small School",4,IF(Table15[[#This Row],[School Size]]="Medium School",6,IF(Table15[[#This Row],[School Size]]="Large School",10)))</f>
        <v>10</v>
      </c>
      <c r="K28" s="12">
        <f>IF(Table15[[#This Row],[School Size]]="Small School",1,IF(Table15[[#This Row],[School Size]]="Medium School",2,IF(Table15[[#This Row],[School Size]]="Large School",3)))</f>
        <v>3</v>
      </c>
      <c r="L28" s="12">
        <f>IF(Table15[[#This Row],[School Size]]="Small School",4,IF(Table15[[#This Row],[School Size]]="Medium School",6,IF(Table15[[#This Row],[School Size]]="Large School",10)))</f>
        <v>10</v>
      </c>
      <c r="M28" s="12">
        <f>SUM(Table15[[#This Row],[Classroom Phones]],Table15[[#This Row],[Office Phones]],Table15[[#This Row],[Misc Phones]])</f>
        <v>52</v>
      </c>
      <c r="N28" s="12">
        <f>Table15[[#This Row],[Number of Classrooms]]</f>
        <v>32</v>
      </c>
      <c r="O28" s="12">
        <f>IF(Table15[[#This Row],[School Size]]="Small School",15,IF(Table15[[#This Row],[School Size]]="Medium School",30,IF(Table15[[#This Row],[School Size]]="Large School",50)))</f>
        <v>50</v>
      </c>
      <c r="P28" s="13">
        <f>IF(Table15[[#This Row],[School Size]]="Small School",3,IF(Table15[[#This Row],[School Size]]="Medium School", 5,IF(Table15[[#This Row],[School Size]]="Large School",10)))</f>
        <v>10</v>
      </c>
      <c r="Q28" s="12">
        <f>Table15[[#This Row],[Number of Classrooms]]</f>
        <v>32</v>
      </c>
      <c r="R28" s="12">
        <f>IF(Table15[[#This Row],[School Size]]="Small School",10,IF(Table15[[#This Row],[School Size]]="Medium School",20,IF(Table15[[#This Row],[School Size]]="Large School",30)))</f>
        <v>30</v>
      </c>
      <c r="S28" s="14">
        <f>Table15[[#This Row],[Total Phones]]*5%</f>
        <v>2.6</v>
      </c>
      <c r="T28" s="14">
        <f>IF(Table15[[#This Row],[School Size]]="Small School",2,IF(Table15[[#This Row],[School Size]]="Medium School",3,IF(Table15[[#This Row],[School Size]]="Large School",4)))</f>
        <v>4</v>
      </c>
      <c r="U28" s="10"/>
      <c r="V28" s="9"/>
    </row>
    <row r="29" spans="1:22" x14ac:dyDescent="0.25">
      <c r="A29" s="10">
        <v>42</v>
      </c>
      <c r="B29" s="10" t="s">
        <v>140</v>
      </c>
      <c r="C29" s="10" t="s">
        <v>141</v>
      </c>
      <c r="D29" s="10" t="s">
        <v>142</v>
      </c>
      <c r="E29" s="10" t="s">
        <v>72</v>
      </c>
      <c r="F29" s="10" t="s">
        <v>117</v>
      </c>
      <c r="G29" s="11">
        <v>34</v>
      </c>
      <c r="H29" s="10" t="str">
        <f>IF(Table15[[#This Row],[Number of Classrooms]]&lt;20,"Small School",IF(Table15[[#This Row],[Number of Classrooms]]&lt;30,"Medium School",IF(Table15[[#This Row],[Number of Classrooms]]&gt;29,"Large School",)))</f>
        <v>Large School</v>
      </c>
      <c r="I29" s="12">
        <f>Table15[[#This Row],[Number of Classrooms]]</f>
        <v>34</v>
      </c>
      <c r="J29" s="12">
        <f>IF(Table15[[#This Row],[School Size]]="Small School",4,IF(Table15[[#This Row],[School Size]]="Medium School",6,IF(Table15[[#This Row],[School Size]]="Large School",10)))</f>
        <v>10</v>
      </c>
      <c r="K29" s="12">
        <f>IF(Table15[[#This Row],[School Size]]="Small School",1,IF(Table15[[#This Row],[School Size]]="Medium School",2,IF(Table15[[#This Row],[School Size]]="Large School",3)))</f>
        <v>3</v>
      </c>
      <c r="L29" s="12">
        <f>IF(Table15[[#This Row],[School Size]]="Small School",4,IF(Table15[[#This Row],[School Size]]="Medium School",6,IF(Table15[[#This Row],[School Size]]="Large School",10)))</f>
        <v>10</v>
      </c>
      <c r="M29" s="12">
        <f>SUM(Table15[[#This Row],[Classroom Phones]],Table15[[#This Row],[Office Phones]],Table15[[#This Row],[Misc Phones]])</f>
        <v>54</v>
      </c>
      <c r="N29" s="12">
        <f>Table15[[#This Row],[Number of Classrooms]]</f>
        <v>34</v>
      </c>
      <c r="O29" s="12">
        <f>IF(Table15[[#This Row],[School Size]]="Small School",15,IF(Table15[[#This Row],[School Size]]="Medium School",30,IF(Table15[[#This Row],[School Size]]="Large School",50)))</f>
        <v>50</v>
      </c>
      <c r="P29" s="13">
        <f>IF(Table15[[#This Row],[School Size]]="Small School",3,IF(Table15[[#This Row],[School Size]]="Medium School", 5,IF(Table15[[#This Row],[School Size]]="Large School",10)))</f>
        <v>10</v>
      </c>
      <c r="Q29" s="12">
        <f>Table15[[#This Row],[Number of Classrooms]]</f>
        <v>34</v>
      </c>
      <c r="R29" s="12">
        <f>IF(Table15[[#This Row],[School Size]]="Small School",10,IF(Table15[[#This Row],[School Size]]="Medium School",20,IF(Table15[[#This Row],[School Size]]="Large School",30)))</f>
        <v>30</v>
      </c>
      <c r="S29" s="14">
        <f>Table15[[#This Row],[Total Phones]]*5%</f>
        <v>2.7</v>
      </c>
      <c r="T29" s="14">
        <f>IF(Table15[[#This Row],[School Size]]="Small School",2,IF(Table15[[#This Row],[School Size]]="Medium School",3,IF(Table15[[#This Row],[School Size]]="Large School",4)))</f>
        <v>4</v>
      </c>
      <c r="U29" s="10"/>
      <c r="V29" s="9"/>
    </row>
    <row r="30" spans="1:22" x14ac:dyDescent="0.25">
      <c r="A30" s="10">
        <v>36</v>
      </c>
      <c r="B30" s="10" t="s">
        <v>121</v>
      </c>
      <c r="C30" s="10" t="s">
        <v>122</v>
      </c>
      <c r="D30" s="10" t="s">
        <v>123</v>
      </c>
      <c r="E30" s="10" t="s">
        <v>98</v>
      </c>
      <c r="F30" s="10" t="s">
        <v>117</v>
      </c>
      <c r="G30" s="11">
        <v>41</v>
      </c>
      <c r="H30" s="10" t="str">
        <f>IF(Table15[[#This Row],[Number of Classrooms]]&lt;20,"Small School",IF(Table15[[#This Row],[Number of Classrooms]]&lt;30,"Medium School",IF(Table15[[#This Row],[Number of Classrooms]]&gt;29,"Large School",)))</f>
        <v>Large School</v>
      </c>
      <c r="I30" s="12">
        <f>Table15[[#This Row],[Number of Classrooms]]</f>
        <v>41</v>
      </c>
      <c r="J30" s="12">
        <f>IF(Table15[[#This Row],[School Size]]="Small School",4,IF(Table15[[#This Row],[School Size]]="Medium School",6,IF(Table15[[#This Row],[School Size]]="Large School",10)))</f>
        <v>10</v>
      </c>
      <c r="K30" s="12">
        <f>IF(Table15[[#This Row],[School Size]]="Small School",1,IF(Table15[[#This Row],[School Size]]="Medium School",2,IF(Table15[[#This Row],[School Size]]="Large School",3)))</f>
        <v>3</v>
      </c>
      <c r="L30" s="12">
        <f>IF(Table15[[#This Row],[School Size]]="Small School",4,IF(Table15[[#This Row],[School Size]]="Medium School",6,IF(Table15[[#This Row],[School Size]]="Large School",10)))</f>
        <v>10</v>
      </c>
      <c r="M30" s="12">
        <f>SUM(Table15[[#This Row],[Classroom Phones]],Table15[[#This Row],[Office Phones]],Table15[[#This Row],[Misc Phones]])</f>
        <v>61</v>
      </c>
      <c r="N30" s="12">
        <f>Table15[[#This Row],[Number of Classrooms]]</f>
        <v>41</v>
      </c>
      <c r="O30" s="12">
        <f>IF(Table15[[#This Row],[School Size]]="Small School",15,IF(Table15[[#This Row],[School Size]]="Medium School",30,IF(Table15[[#This Row],[School Size]]="Large School",50)))</f>
        <v>50</v>
      </c>
      <c r="P30" s="13">
        <f>IF(Table15[[#This Row],[School Size]]="Small School",3,IF(Table15[[#This Row],[School Size]]="Medium School", 5,IF(Table15[[#This Row],[School Size]]="Large School",10)))</f>
        <v>10</v>
      </c>
      <c r="Q30" s="12">
        <f>Table15[[#This Row],[Number of Classrooms]]</f>
        <v>41</v>
      </c>
      <c r="R30" s="12">
        <f>IF(Table15[[#This Row],[School Size]]="Small School",10,IF(Table15[[#This Row],[School Size]]="Medium School",20,IF(Table15[[#This Row],[School Size]]="Large School",30)))</f>
        <v>30</v>
      </c>
      <c r="S30" s="14">
        <f>Table15[[#This Row],[Total Phones]]*5%</f>
        <v>3.0500000000000003</v>
      </c>
      <c r="T30" s="14">
        <f>IF(Table15[[#This Row],[School Size]]="Small School",2,IF(Table15[[#This Row],[School Size]]="Medium School",3,IF(Table15[[#This Row],[School Size]]="Large School",4)))</f>
        <v>4</v>
      </c>
      <c r="U30" s="10"/>
      <c r="V30" s="9"/>
    </row>
    <row r="31" spans="1:22" x14ac:dyDescent="0.25">
      <c r="A31" s="10">
        <v>27</v>
      </c>
      <c r="B31" s="10" t="s">
        <v>95</v>
      </c>
      <c r="C31" s="10" t="s">
        <v>96</v>
      </c>
      <c r="D31" s="10" t="s">
        <v>97</v>
      </c>
      <c r="E31" s="10" t="s">
        <v>98</v>
      </c>
      <c r="F31" s="10" t="s">
        <v>94</v>
      </c>
      <c r="G31" s="11">
        <v>43</v>
      </c>
      <c r="H31" s="10" t="str">
        <f>IF(Table15[[#This Row],[Number of Classrooms]]&lt;20,"Small School",IF(Table15[[#This Row],[Number of Classrooms]]&lt;30,"Medium School",IF(Table15[[#This Row],[Number of Classrooms]]&gt;29,"Large School",)))</f>
        <v>Large School</v>
      </c>
      <c r="I31" s="12">
        <f>Table15[[#This Row],[Number of Classrooms]]</f>
        <v>43</v>
      </c>
      <c r="J31" s="12">
        <f>IF(Table15[[#This Row],[School Size]]="Small School",4,IF(Table15[[#This Row],[School Size]]="Medium School",6,IF(Table15[[#This Row],[School Size]]="Large School",10)))</f>
        <v>10</v>
      </c>
      <c r="K31" s="12">
        <f>IF(Table15[[#This Row],[School Size]]="Small School",1,IF(Table15[[#This Row],[School Size]]="Medium School",2,IF(Table15[[#This Row],[School Size]]="Large School",3)))</f>
        <v>3</v>
      </c>
      <c r="L31" s="12">
        <f>IF(Table15[[#This Row],[School Size]]="Small School",4,IF(Table15[[#This Row],[School Size]]="Medium School",6,IF(Table15[[#This Row],[School Size]]="Large School",10)))</f>
        <v>10</v>
      </c>
      <c r="M31" s="12">
        <f>SUM(Table15[[#This Row],[Classroom Phones]],Table15[[#This Row],[Office Phones]],Table15[[#This Row],[Misc Phones]])</f>
        <v>63</v>
      </c>
      <c r="N31" s="12">
        <f>Table15[[#This Row],[Number of Classrooms]]</f>
        <v>43</v>
      </c>
      <c r="O31" s="12">
        <f>IF(Table15[[#This Row],[School Size]]="Small School",15,IF(Table15[[#This Row],[School Size]]="Medium School",30,IF(Table15[[#This Row],[School Size]]="Large School",50)))</f>
        <v>50</v>
      </c>
      <c r="P31" s="13">
        <f>IF(Table15[[#This Row],[School Size]]="Small School",3,IF(Table15[[#This Row],[School Size]]="Medium School", 5,IF(Table15[[#This Row],[School Size]]="Large School",10)))</f>
        <v>10</v>
      </c>
      <c r="Q31" s="12">
        <f>Table15[[#This Row],[Number of Classrooms]]</f>
        <v>43</v>
      </c>
      <c r="R31" s="12">
        <f>IF(Table15[[#This Row],[School Size]]="Small School",10,IF(Table15[[#This Row],[School Size]]="Medium School",20,IF(Table15[[#This Row],[School Size]]="Large School",30)))</f>
        <v>30</v>
      </c>
      <c r="S31" s="14">
        <f>Table15[[#This Row],[Total Phones]]*5%</f>
        <v>3.1500000000000004</v>
      </c>
      <c r="T31" s="14">
        <f>IF(Table15[[#This Row],[School Size]]="Small School",2,IF(Table15[[#This Row],[School Size]]="Medium School",3,IF(Table15[[#This Row],[School Size]]="Large School",4)))</f>
        <v>4</v>
      </c>
      <c r="U31" s="10"/>
      <c r="V31" s="9"/>
    </row>
    <row r="32" spans="1:22" x14ac:dyDescent="0.25">
      <c r="A32" s="10">
        <v>32</v>
      </c>
      <c r="B32" s="10" t="s">
        <v>111</v>
      </c>
      <c r="C32" s="10" t="s">
        <v>112</v>
      </c>
      <c r="D32" s="10" t="s">
        <v>113</v>
      </c>
      <c r="E32" s="10" t="s">
        <v>82</v>
      </c>
      <c r="F32" s="10" t="s">
        <v>94</v>
      </c>
      <c r="G32" s="11">
        <v>43</v>
      </c>
      <c r="H32" s="10" t="str">
        <f>IF(Table15[[#This Row],[Number of Classrooms]]&lt;20,"Small School",IF(Table15[[#This Row],[Number of Classrooms]]&lt;30,"Medium School",IF(Table15[[#This Row],[Number of Classrooms]]&gt;29,"Large School",)))</f>
        <v>Large School</v>
      </c>
      <c r="I32" s="12">
        <f>Table15[[#This Row],[Number of Classrooms]]</f>
        <v>43</v>
      </c>
      <c r="J32" s="12">
        <f>IF(Table15[[#This Row],[School Size]]="Small School",4,IF(Table15[[#This Row],[School Size]]="Medium School",6,IF(Table15[[#This Row],[School Size]]="Large School",10)))</f>
        <v>10</v>
      </c>
      <c r="K32" s="12">
        <f>IF(Table15[[#This Row],[School Size]]="Small School",1,IF(Table15[[#This Row],[School Size]]="Medium School",2,IF(Table15[[#This Row],[School Size]]="Large School",3)))</f>
        <v>3</v>
      </c>
      <c r="L32" s="12">
        <f>IF(Table15[[#This Row],[School Size]]="Small School",4,IF(Table15[[#This Row],[School Size]]="Medium School",6,IF(Table15[[#This Row],[School Size]]="Large School",10)))</f>
        <v>10</v>
      </c>
      <c r="M32" s="12">
        <f>SUM(Table15[[#This Row],[Classroom Phones]],Table15[[#This Row],[Office Phones]],Table15[[#This Row],[Misc Phones]])</f>
        <v>63</v>
      </c>
      <c r="N32" s="12">
        <f>Table15[[#This Row],[Number of Classrooms]]</f>
        <v>43</v>
      </c>
      <c r="O32" s="12">
        <f>IF(Table15[[#This Row],[School Size]]="Small School",15,IF(Table15[[#This Row],[School Size]]="Medium School",30,IF(Table15[[#This Row],[School Size]]="Large School",50)))</f>
        <v>50</v>
      </c>
      <c r="P32" s="13">
        <f>IF(Table15[[#This Row],[School Size]]="Small School",3,IF(Table15[[#This Row],[School Size]]="Medium School", 5,IF(Table15[[#This Row],[School Size]]="Large School",10)))</f>
        <v>10</v>
      </c>
      <c r="Q32" s="12">
        <f>Table15[[#This Row],[Number of Classrooms]]</f>
        <v>43</v>
      </c>
      <c r="R32" s="12">
        <f>IF(Table15[[#This Row],[School Size]]="Small School",10,IF(Table15[[#This Row],[School Size]]="Medium School",20,IF(Table15[[#This Row],[School Size]]="Large School",30)))</f>
        <v>30</v>
      </c>
      <c r="S32" s="14">
        <f>Table15[[#This Row],[Total Phones]]*5%</f>
        <v>3.1500000000000004</v>
      </c>
      <c r="T32" s="14">
        <f>IF(Table15[[#This Row],[School Size]]="Small School",2,IF(Table15[[#This Row],[School Size]]="Medium School",3,IF(Table15[[#This Row],[School Size]]="Large School",4)))</f>
        <v>4</v>
      </c>
      <c r="U32" s="10"/>
      <c r="V32" s="9"/>
    </row>
    <row r="33" spans="1:22" x14ac:dyDescent="0.25">
      <c r="A33" s="10">
        <v>28</v>
      </c>
      <c r="B33" s="10" t="s">
        <v>99</v>
      </c>
      <c r="C33" s="10" t="s">
        <v>100</v>
      </c>
      <c r="D33" s="10" t="s">
        <v>101</v>
      </c>
      <c r="E33" s="10" t="s">
        <v>32</v>
      </c>
      <c r="F33" s="10" t="s">
        <v>94</v>
      </c>
      <c r="G33" s="11">
        <v>45</v>
      </c>
      <c r="H33" s="10" t="str">
        <f>IF(Table15[[#This Row],[Number of Classrooms]]&lt;20,"Small School",IF(Table15[[#This Row],[Number of Classrooms]]&lt;30,"Medium School",IF(Table15[[#This Row],[Number of Classrooms]]&gt;29,"Large School",)))</f>
        <v>Large School</v>
      </c>
      <c r="I33" s="12">
        <f>Table15[[#This Row],[Number of Classrooms]]</f>
        <v>45</v>
      </c>
      <c r="J33" s="12">
        <f>IF(Table15[[#This Row],[School Size]]="Small School",4,IF(Table15[[#This Row],[School Size]]="Medium School",6,IF(Table15[[#This Row],[School Size]]="Large School",10)))</f>
        <v>10</v>
      </c>
      <c r="K33" s="12">
        <f>IF(Table15[[#This Row],[School Size]]="Small School",1,IF(Table15[[#This Row],[School Size]]="Medium School",2,IF(Table15[[#This Row],[School Size]]="Large School",3)))</f>
        <v>3</v>
      </c>
      <c r="L33" s="12">
        <f>IF(Table15[[#This Row],[School Size]]="Small School",4,IF(Table15[[#This Row],[School Size]]="Medium School",6,IF(Table15[[#This Row],[School Size]]="Large School",10)))</f>
        <v>10</v>
      </c>
      <c r="M33" s="12">
        <f>SUM(Table15[[#This Row],[Classroom Phones]],Table15[[#This Row],[Office Phones]],Table15[[#This Row],[Misc Phones]])</f>
        <v>65</v>
      </c>
      <c r="N33" s="12">
        <f>Table15[[#This Row],[Number of Classrooms]]</f>
        <v>45</v>
      </c>
      <c r="O33" s="12">
        <f>IF(Table15[[#This Row],[School Size]]="Small School",15,IF(Table15[[#This Row],[School Size]]="Medium School",30,IF(Table15[[#This Row],[School Size]]="Large School",50)))</f>
        <v>50</v>
      </c>
      <c r="P33" s="11">
        <f>IF(Table15[[#This Row],[School Size]]="Small School",3,IF(Table15[[#This Row],[School Size]]="Medium School", 5,IF(Table15[[#This Row],[School Size]]="Large School",10)))</f>
        <v>10</v>
      </c>
      <c r="Q33" s="12">
        <f>Table15[[#This Row],[Number of Classrooms]]</f>
        <v>45</v>
      </c>
      <c r="R33" s="12">
        <f>IF(Table15[[#This Row],[School Size]]="Small School",10,IF(Table15[[#This Row],[School Size]]="Medium School",20,IF(Table15[[#This Row],[School Size]]="Large School",30)))</f>
        <v>30</v>
      </c>
      <c r="S33" s="14">
        <f>Table15[[#This Row],[Total Phones]]*5%</f>
        <v>3.25</v>
      </c>
      <c r="T33" s="14">
        <f>IF(Table15[[#This Row],[School Size]]="Small School",2,IF(Table15[[#This Row],[School Size]]="Medium School",3,IF(Table15[[#This Row],[School Size]]="Large School",4)))</f>
        <v>4</v>
      </c>
      <c r="U33" s="10"/>
      <c r="V33" s="9"/>
    </row>
    <row r="34" spans="1:22" x14ac:dyDescent="0.25">
      <c r="A34" s="10">
        <v>30</v>
      </c>
      <c r="B34" s="10" t="s">
        <v>105</v>
      </c>
      <c r="C34" s="10" t="s">
        <v>106</v>
      </c>
      <c r="D34" s="10" t="s">
        <v>107</v>
      </c>
      <c r="E34" s="10" t="s">
        <v>32</v>
      </c>
      <c r="F34" s="10" t="s">
        <v>94</v>
      </c>
      <c r="G34" s="11">
        <v>46</v>
      </c>
      <c r="H34" s="10" t="str">
        <f>IF(Table15[[#This Row],[Number of Classrooms]]&lt;20,"Small School",IF(Table15[[#This Row],[Number of Classrooms]]&lt;30,"Medium School",IF(Table15[[#This Row],[Number of Classrooms]]&gt;29,"Large School",)))</f>
        <v>Large School</v>
      </c>
      <c r="I34" s="12">
        <f>Table15[[#This Row],[Number of Classrooms]]</f>
        <v>46</v>
      </c>
      <c r="J34" s="12">
        <f>IF(Table15[[#This Row],[School Size]]="Small School",4,IF(Table15[[#This Row],[School Size]]="Medium School",6,IF(Table15[[#This Row],[School Size]]="Large School",10)))</f>
        <v>10</v>
      </c>
      <c r="K34" s="12">
        <f>IF(Table15[[#This Row],[School Size]]="Small School",1,IF(Table15[[#This Row],[School Size]]="Medium School",2,IF(Table15[[#This Row],[School Size]]="Large School",3)))</f>
        <v>3</v>
      </c>
      <c r="L34" s="12">
        <f>IF(Table15[[#This Row],[School Size]]="Small School",4,IF(Table15[[#This Row],[School Size]]="Medium School",6,IF(Table15[[#This Row],[School Size]]="Large School",10)))</f>
        <v>10</v>
      </c>
      <c r="M34" s="12">
        <f>SUM(Table15[[#This Row],[Classroom Phones]],Table15[[#This Row],[Office Phones]],Table15[[#This Row],[Misc Phones]])</f>
        <v>66</v>
      </c>
      <c r="N34" s="12">
        <f>Table15[[#This Row],[Number of Classrooms]]</f>
        <v>46</v>
      </c>
      <c r="O34" s="12">
        <f>IF(Table15[[#This Row],[School Size]]="Small School",15,IF(Table15[[#This Row],[School Size]]="Medium School",30,IF(Table15[[#This Row],[School Size]]="Large School",50)))</f>
        <v>50</v>
      </c>
      <c r="P34" s="13">
        <f>IF(Table15[[#This Row],[School Size]]="Small School",3,IF(Table15[[#This Row],[School Size]]="Medium School", 5,IF(Table15[[#This Row],[School Size]]="Large School",10)))</f>
        <v>10</v>
      </c>
      <c r="Q34" s="12">
        <f>Table15[[#This Row],[Number of Classrooms]]</f>
        <v>46</v>
      </c>
      <c r="R34" s="12">
        <f>IF(Table15[[#This Row],[School Size]]="Small School",10,IF(Table15[[#This Row],[School Size]]="Medium School",20,IF(Table15[[#This Row],[School Size]]="Large School",30)))</f>
        <v>30</v>
      </c>
      <c r="S34" s="14">
        <f>Table15[[#This Row],[Total Phones]]*5%</f>
        <v>3.3000000000000003</v>
      </c>
      <c r="T34" s="14">
        <f>IF(Table15[[#This Row],[School Size]]="Small School",2,IF(Table15[[#This Row],[School Size]]="Medium School",3,IF(Table15[[#This Row],[School Size]]="Large School",4)))</f>
        <v>4</v>
      </c>
      <c r="U34" s="10"/>
      <c r="V34" s="9"/>
    </row>
    <row r="35" spans="1:22" x14ac:dyDescent="0.25">
      <c r="A35" s="10">
        <v>29</v>
      </c>
      <c r="B35" s="10" t="s">
        <v>102</v>
      </c>
      <c r="C35" s="10" t="s">
        <v>103</v>
      </c>
      <c r="D35" s="10" t="s">
        <v>104</v>
      </c>
      <c r="E35" s="10" t="s">
        <v>25</v>
      </c>
      <c r="F35" s="10" t="s">
        <v>94</v>
      </c>
      <c r="G35" s="11">
        <v>47</v>
      </c>
      <c r="H35" s="10" t="str">
        <f>IF(Table15[[#This Row],[Number of Classrooms]]&lt;20,"Small School",IF(Table15[[#This Row],[Number of Classrooms]]&lt;30,"Medium School",IF(Table15[[#This Row],[Number of Classrooms]]&gt;29,"Large School",)))</f>
        <v>Large School</v>
      </c>
      <c r="I35" s="12">
        <f>Table15[[#This Row],[Number of Classrooms]]</f>
        <v>47</v>
      </c>
      <c r="J35" s="12">
        <f>IF(Table15[[#This Row],[School Size]]="Small School",4,IF(Table15[[#This Row],[School Size]]="Medium School",6,IF(Table15[[#This Row],[School Size]]="Large School",10)))</f>
        <v>10</v>
      </c>
      <c r="K35" s="12">
        <f>IF(Table15[[#This Row],[School Size]]="Small School",1,IF(Table15[[#This Row],[School Size]]="Medium School",2,IF(Table15[[#This Row],[School Size]]="Large School",3)))</f>
        <v>3</v>
      </c>
      <c r="L35" s="12">
        <f>IF(Table15[[#This Row],[School Size]]="Small School",4,IF(Table15[[#This Row],[School Size]]="Medium School",6,IF(Table15[[#This Row],[School Size]]="Large School",10)))</f>
        <v>10</v>
      </c>
      <c r="M35" s="12">
        <f>SUM(Table15[[#This Row],[Classroom Phones]],Table15[[#This Row],[Office Phones]],Table15[[#This Row],[Misc Phones]])</f>
        <v>67</v>
      </c>
      <c r="N35" s="12">
        <f>Table15[[#This Row],[Number of Classrooms]]</f>
        <v>47</v>
      </c>
      <c r="O35" s="12">
        <f>IF(Table15[[#This Row],[School Size]]="Small School",15,IF(Table15[[#This Row],[School Size]]="Medium School",30,IF(Table15[[#This Row],[School Size]]="Large School",50)))</f>
        <v>50</v>
      </c>
      <c r="P35" s="13">
        <f>IF(Table15[[#This Row],[School Size]]="Small School",3,IF(Table15[[#This Row],[School Size]]="Medium School", 5,IF(Table15[[#This Row],[School Size]]="Large School",10)))</f>
        <v>10</v>
      </c>
      <c r="Q35" s="12">
        <f>Table15[[#This Row],[Number of Classrooms]]</f>
        <v>47</v>
      </c>
      <c r="R35" s="12">
        <f>IF(Table15[[#This Row],[School Size]]="Small School",10,IF(Table15[[#This Row],[School Size]]="Medium School",20,IF(Table15[[#This Row],[School Size]]="Large School",30)))</f>
        <v>30</v>
      </c>
      <c r="S35" s="14">
        <f>Table15[[#This Row],[Total Phones]]*5%</f>
        <v>3.35</v>
      </c>
      <c r="T35" s="14">
        <f>IF(Table15[[#This Row],[School Size]]="Small School",2,IF(Table15[[#This Row],[School Size]]="Medium School",3,IF(Table15[[#This Row],[School Size]]="Large School",4)))</f>
        <v>4</v>
      </c>
      <c r="U35" s="10"/>
      <c r="V35" s="9"/>
    </row>
    <row r="36" spans="1:22" x14ac:dyDescent="0.25">
      <c r="A36" s="10">
        <v>35</v>
      </c>
      <c r="B36" s="10" t="s">
        <v>118</v>
      </c>
      <c r="C36" s="10" t="s">
        <v>119</v>
      </c>
      <c r="D36" s="10" t="s">
        <v>120</v>
      </c>
      <c r="E36" s="10" t="s">
        <v>98</v>
      </c>
      <c r="F36" s="10" t="s">
        <v>117</v>
      </c>
      <c r="G36" s="11">
        <v>61</v>
      </c>
      <c r="H36" s="10" t="str">
        <f>IF(Table15[[#This Row],[Number of Classrooms]]&lt;20,"Small School",IF(Table15[[#This Row],[Number of Classrooms]]&lt;30,"Medium School",IF(Table15[[#This Row],[Number of Classrooms]]&gt;29,"Large School",)))</f>
        <v>Large School</v>
      </c>
      <c r="I36" s="12">
        <f>Table15[[#This Row],[Number of Classrooms]]</f>
        <v>61</v>
      </c>
      <c r="J36" s="12">
        <f>IF(Table15[[#This Row],[School Size]]="Small School",4,IF(Table15[[#This Row],[School Size]]="Medium School",6,IF(Table15[[#This Row],[School Size]]="Large School",10)))</f>
        <v>10</v>
      </c>
      <c r="K36" s="12">
        <f>IF(Table15[[#This Row],[School Size]]="Small School",1,IF(Table15[[#This Row],[School Size]]="Medium School",2,IF(Table15[[#This Row],[School Size]]="Large School",3)))</f>
        <v>3</v>
      </c>
      <c r="L36" s="12">
        <f>IF(Table15[[#This Row],[School Size]]="Small School",4,IF(Table15[[#This Row],[School Size]]="Medium School",6,IF(Table15[[#This Row],[School Size]]="Large School",10)))</f>
        <v>10</v>
      </c>
      <c r="M36" s="12">
        <f>SUM(Table15[[#This Row],[Classroom Phones]],Table15[[#This Row],[Office Phones]],Table15[[#This Row],[Misc Phones]])</f>
        <v>81</v>
      </c>
      <c r="N36" s="12">
        <f>Table15[[#This Row],[Number of Classrooms]]</f>
        <v>61</v>
      </c>
      <c r="O36" s="12">
        <f>IF(Table15[[#This Row],[School Size]]="Small School",15,IF(Table15[[#This Row],[School Size]]="Medium School",30,IF(Table15[[#This Row],[School Size]]="Large School",50)))</f>
        <v>50</v>
      </c>
      <c r="P36" s="13">
        <f>IF(Table15[[#This Row],[School Size]]="Small School",3,IF(Table15[[#This Row],[School Size]]="Medium School", 5,IF(Table15[[#This Row],[School Size]]="Large School",10)))</f>
        <v>10</v>
      </c>
      <c r="Q36" s="12">
        <f>Table15[[#This Row],[Number of Classrooms]]</f>
        <v>61</v>
      </c>
      <c r="R36" s="12">
        <f>IF(Table15[[#This Row],[School Size]]="Small School",10,IF(Table15[[#This Row],[School Size]]="Medium School",20,IF(Table15[[#This Row],[School Size]]="Large School",30)))</f>
        <v>30</v>
      </c>
      <c r="S36" s="14">
        <f>Table15[[#This Row],[Total Phones]]*5%</f>
        <v>4.05</v>
      </c>
      <c r="T36" s="14">
        <f>IF(Table15[[#This Row],[School Size]]="Small School",2,IF(Table15[[#This Row],[School Size]]="Medium School",3,IF(Table15[[#This Row],[School Size]]="Large School",4)))</f>
        <v>4</v>
      </c>
      <c r="U36" s="10"/>
      <c r="V36" s="9"/>
    </row>
    <row r="37" spans="1:22" x14ac:dyDescent="0.25">
      <c r="A37" s="10">
        <v>41</v>
      </c>
      <c r="B37" s="10" t="s">
        <v>136</v>
      </c>
      <c r="C37" s="10" t="s">
        <v>137</v>
      </c>
      <c r="D37" s="10" t="s">
        <v>138</v>
      </c>
      <c r="E37" s="10" t="s">
        <v>139</v>
      </c>
      <c r="F37" s="10" t="s">
        <v>117</v>
      </c>
      <c r="G37" s="11">
        <v>65</v>
      </c>
      <c r="H37" s="10" t="str">
        <f>IF(Table15[[#This Row],[Number of Classrooms]]&lt;20,"Small School",IF(Table15[[#This Row],[Number of Classrooms]]&lt;30,"Medium School",IF(Table15[[#This Row],[Number of Classrooms]]&gt;29,"Large School",)))</f>
        <v>Large School</v>
      </c>
      <c r="I37" s="12">
        <f>Table15[[#This Row],[Number of Classrooms]]</f>
        <v>65</v>
      </c>
      <c r="J37" s="12">
        <f>IF(Table15[[#This Row],[School Size]]="Small School",4,IF(Table15[[#This Row],[School Size]]="Medium School",6,IF(Table15[[#This Row],[School Size]]="Large School",10)))</f>
        <v>10</v>
      </c>
      <c r="K37" s="12">
        <f>IF(Table15[[#This Row],[School Size]]="Small School",1,IF(Table15[[#This Row],[School Size]]="Medium School",2,IF(Table15[[#This Row],[School Size]]="Large School",3)))</f>
        <v>3</v>
      </c>
      <c r="L37" s="12">
        <f>IF(Table15[[#This Row],[School Size]]="Small School",4,IF(Table15[[#This Row],[School Size]]="Medium School",6,IF(Table15[[#This Row],[School Size]]="Large School",10)))</f>
        <v>10</v>
      </c>
      <c r="M37" s="12">
        <f>SUM(Table15[[#This Row],[Classroom Phones]],Table15[[#This Row],[Office Phones]],Table15[[#This Row],[Misc Phones]])</f>
        <v>85</v>
      </c>
      <c r="N37" s="12">
        <f>Table15[[#This Row],[Number of Classrooms]]</f>
        <v>65</v>
      </c>
      <c r="O37" s="12">
        <f>IF(Table15[[#This Row],[School Size]]="Small School",15,IF(Table15[[#This Row],[School Size]]="Medium School",30,IF(Table15[[#This Row],[School Size]]="Large School",50)))</f>
        <v>50</v>
      </c>
      <c r="P37" s="13">
        <f>IF(Table15[[#This Row],[School Size]]="Small School",3,IF(Table15[[#This Row],[School Size]]="Medium School", 5,IF(Table15[[#This Row],[School Size]]="Large School",10)))</f>
        <v>10</v>
      </c>
      <c r="Q37" s="12">
        <f>Table15[[#This Row],[Number of Classrooms]]</f>
        <v>65</v>
      </c>
      <c r="R37" s="12">
        <f>IF(Table15[[#This Row],[School Size]]="Small School",10,IF(Table15[[#This Row],[School Size]]="Medium School",20,IF(Table15[[#This Row],[School Size]]="Large School",30)))</f>
        <v>30</v>
      </c>
      <c r="S37" s="14">
        <f>Table15[[#This Row],[Total Phones]]*5%</f>
        <v>4.25</v>
      </c>
      <c r="T37" s="14">
        <f>IF(Table15[[#This Row],[School Size]]="Small School",2,IF(Table15[[#This Row],[School Size]]="Medium School",3,IF(Table15[[#This Row],[School Size]]="Large School",4)))</f>
        <v>4</v>
      </c>
      <c r="U37" s="10"/>
      <c r="V37" s="9"/>
    </row>
    <row r="38" spans="1:22" x14ac:dyDescent="0.25">
      <c r="A38" s="10">
        <v>38</v>
      </c>
      <c r="B38" s="10" t="s">
        <v>127</v>
      </c>
      <c r="C38" s="10" t="s">
        <v>128</v>
      </c>
      <c r="D38" s="10" t="s">
        <v>129</v>
      </c>
      <c r="E38" s="10" t="s">
        <v>37</v>
      </c>
      <c r="F38" s="10" t="s">
        <v>117</v>
      </c>
      <c r="G38" s="11">
        <v>66</v>
      </c>
      <c r="H38" s="10" t="str">
        <f>IF(Table15[[#This Row],[Number of Classrooms]]&lt;20,"Small School",IF(Table15[[#This Row],[Number of Classrooms]]&lt;30,"Medium School",IF(Table15[[#This Row],[Number of Classrooms]]&gt;29,"Large School",)))</f>
        <v>Large School</v>
      </c>
      <c r="I38" s="12">
        <f>Table15[[#This Row],[Number of Classrooms]]</f>
        <v>66</v>
      </c>
      <c r="J38" s="12">
        <f>IF(Table15[[#This Row],[School Size]]="Small School",4,IF(Table15[[#This Row],[School Size]]="Medium School",6,IF(Table15[[#This Row],[School Size]]="Large School",10)))</f>
        <v>10</v>
      </c>
      <c r="K38" s="12">
        <f>IF(Table15[[#This Row],[School Size]]="Small School",1,IF(Table15[[#This Row],[School Size]]="Medium School",2,IF(Table15[[#This Row],[School Size]]="Large School",3)))</f>
        <v>3</v>
      </c>
      <c r="L38" s="12">
        <f>IF(Table15[[#This Row],[School Size]]="Small School",4,IF(Table15[[#This Row],[School Size]]="Medium School",6,IF(Table15[[#This Row],[School Size]]="Large School",10)))</f>
        <v>10</v>
      </c>
      <c r="M38" s="12">
        <f>SUM(Table15[[#This Row],[Classroom Phones]],Table15[[#This Row],[Office Phones]],Table15[[#This Row],[Misc Phones]])</f>
        <v>86</v>
      </c>
      <c r="N38" s="12">
        <f>Table15[[#This Row],[Number of Classrooms]]</f>
        <v>66</v>
      </c>
      <c r="O38" s="12">
        <f>IF(Table15[[#This Row],[School Size]]="Small School",15,IF(Table15[[#This Row],[School Size]]="Medium School",30,IF(Table15[[#This Row],[School Size]]="Large School",50)))</f>
        <v>50</v>
      </c>
      <c r="P38" s="13">
        <f>IF(Table15[[#This Row],[School Size]]="Small School",3,IF(Table15[[#This Row],[School Size]]="Medium School", 5,IF(Table15[[#This Row],[School Size]]="Large School",10)))</f>
        <v>10</v>
      </c>
      <c r="Q38" s="12">
        <f>Table15[[#This Row],[Number of Classrooms]]</f>
        <v>66</v>
      </c>
      <c r="R38" s="12">
        <f>IF(Table15[[#This Row],[School Size]]="Small School",10,IF(Table15[[#This Row],[School Size]]="Medium School",20,IF(Table15[[#This Row],[School Size]]="Large School",30)))</f>
        <v>30</v>
      </c>
      <c r="S38" s="14">
        <f>Table15[[#This Row],[Total Phones]]*5%</f>
        <v>4.3</v>
      </c>
      <c r="T38" s="14">
        <f>IF(Table15[[#This Row],[School Size]]="Small School",2,IF(Table15[[#This Row],[School Size]]="Medium School",3,IF(Table15[[#This Row],[School Size]]="Large School",4)))</f>
        <v>4</v>
      </c>
      <c r="U38" s="10"/>
      <c r="V38" s="9"/>
    </row>
    <row r="39" spans="1:22" x14ac:dyDescent="0.25">
      <c r="A39" s="6">
        <v>5</v>
      </c>
      <c r="B39" s="6" t="s">
        <v>33</v>
      </c>
      <c r="C39" s="6"/>
      <c r="D39" s="6"/>
      <c r="E39" s="6"/>
      <c r="F39" s="6"/>
      <c r="G39" s="7"/>
      <c r="H39" s="6"/>
      <c r="I39" s="8"/>
      <c r="J39" s="8"/>
      <c r="K39" s="8"/>
      <c r="L39" s="8"/>
      <c r="M39" s="8"/>
      <c r="N39" s="8"/>
      <c r="O39" s="8"/>
      <c r="P39" s="19"/>
      <c r="Q39" s="8"/>
      <c r="R39" s="8"/>
      <c r="S39" s="8"/>
      <c r="T39" s="8"/>
      <c r="U39" s="6"/>
      <c r="V39" s="9"/>
    </row>
    <row r="40" spans="1:22" x14ac:dyDescent="0.25">
      <c r="A40" s="6">
        <v>26</v>
      </c>
      <c r="B40" s="6" t="s">
        <v>94</v>
      </c>
      <c r="C40" s="6"/>
      <c r="D40" s="6"/>
      <c r="E40" s="6"/>
      <c r="F40" s="6"/>
      <c r="G40" s="7"/>
      <c r="H40" s="6"/>
      <c r="I40" s="8"/>
      <c r="J40" s="8"/>
      <c r="K40" s="8"/>
      <c r="L40" s="8"/>
      <c r="M40" s="8"/>
      <c r="N40" s="8"/>
      <c r="O40" s="8"/>
      <c r="P40" s="19"/>
      <c r="Q40" s="8"/>
      <c r="R40" s="8"/>
      <c r="S40" s="8"/>
      <c r="T40" s="8"/>
      <c r="U40" s="6"/>
      <c r="V40" s="9"/>
    </row>
    <row r="41" spans="1:22" x14ac:dyDescent="0.25">
      <c r="A41" s="6">
        <v>34</v>
      </c>
      <c r="B41" s="6" t="s">
        <v>117</v>
      </c>
      <c r="C41" s="6"/>
      <c r="D41" s="6"/>
      <c r="E41" s="6"/>
      <c r="F41" s="6"/>
      <c r="G41" s="7"/>
      <c r="H41" s="6"/>
      <c r="I41" s="8"/>
      <c r="J41" s="8"/>
      <c r="K41" s="8"/>
      <c r="L41" s="8"/>
      <c r="M41" s="8"/>
      <c r="N41" s="8"/>
      <c r="O41" s="8"/>
      <c r="P41" s="19"/>
      <c r="Q41" s="8"/>
      <c r="R41" s="8"/>
      <c r="S41" s="8"/>
      <c r="T41" s="8"/>
      <c r="U41" s="6"/>
      <c r="V41" s="9"/>
    </row>
    <row r="43" spans="1:22" x14ac:dyDescent="0.25">
      <c r="H43" s="9" t="s">
        <v>145</v>
      </c>
      <c r="I43" s="16">
        <f>SUM(Table15[Classroom Phones])</f>
        <v>1109</v>
      </c>
      <c r="J43" s="16">
        <f>SUM(Table15[Office Phones])</f>
        <v>266</v>
      </c>
      <c r="K43" s="16">
        <f>SUM(Table15[Front Office Phones with DSS Module])</f>
        <v>81</v>
      </c>
      <c r="L43" s="16">
        <f>SUM(Table15[Misc Phones])</f>
        <v>266</v>
      </c>
      <c r="M43" s="16">
        <f>SUM(Table15[Total Phones])</f>
        <v>1641</v>
      </c>
      <c r="N43" s="16">
        <f>SUM(Table15[Classroom Speakers])</f>
        <v>1109</v>
      </c>
      <c r="O43" s="16">
        <f>SUM(O2:O41)</f>
        <v>1290</v>
      </c>
      <c r="P43" s="13">
        <f>SUM(P2:P41)</f>
        <v>244</v>
      </c>
      <c r="Q43" s="16">
        <f>SUM(Table15[Classroom Clocks])</f>
        <v>1109</v>
      </c>
      <c r="R43" s="16">
        <f>SUM(Table15[Additional Clocks])</f>
        <v>810</v>
      </c>
      <c r="S43" s="16">
        <f>SUM(Table15['# Analog Stations])</f>
        <v>82.049999999999983</v>
      </c>
      <c r="T43" s="16">
        <f>SUM(Table15[Number of Analog lines for Survivability])</f>
        <v>118</v>
      </c>
      <c r="U43" s="17">
        <f>SUM(Table15[Wall Mounts])</f>
        <v>0</v>
      </c>
    </row>
  </sheetData>
  <conditionalFormatting sqref="G2:G4 G6:G24 G34:G41">
    <cfRule type="containsBlanks" dxfId="83" priority="3">
      <formula>LEN(TRIM(G2))=0</formula>
    </cfRule>
  </conditionalFormatting>
  <conditionalFormatting sqref="G26:G32">
    <cfRule type="containsBlanks" dxfId="82" priority="1">
      <formula>LEN(TRIM(G26))=0</formula>
    </cfRule>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21"/>
    <pageSetUpPr fitToPage="1"/>
  </sheetPr>
  <dimension ref="A1:S170"/>
  <sheetViews>
    <sheetView topLeftCell="A160" zoomScale="115" zoomScaleNormal="115" zoomScaleSheetLayoutView="90" workbookViewId="0">
      <selection activeCell="V37" sqref="V37"/>
    </sheetView>
  </sheetViews>
  <sheetFormatPr defaultColWidth="8.85546875" defaultRowHeight="12.75" outlineLevelRow="1" outlineLevelCol="1" x14ac:dyDescent="0.2"/>
  <cols>
    <col min="1" max="1" width="22" style="26" customWidth="1"/>
    <col min="2" max="2" width="69.5703125" style="226" customWidth="1"/>
    <col min="3" max="3" width="12.42578125" style="26" customWidth="1"/>
    <col min="4" max="4" width="11.28515625" style="26" customWidth="1"/>
    <col min="5" max="5" width="25.5703125" style="26" customWidth="1"/>
    <col min="6" max="6" width="7.42578125" style="26" hidden="1" customWidth="1" outlineLevel="1"/>
    <col min="7" max="7" width="10.28515625" style="26" hidden="1" customWidth="1" outlineLevel="1"/>
    <col min="8" max="8" width="2" style="26" hidden="1" customWidth="1" outlineLevel="1"/>
    <col min="9" max="13" width="9.28515625" style="226" hidden="1" customWidth="1" outlineLevel="1"/>
    <col min="14" max="14" width="27.28515625" style="26" hidden="1" customWidth="1" outlineLevel="1"/>
    <col min="15" max="15" width="8.28515625" style="26" hidden="1" customWidth="1" outlineLevel="1"/>
    <col min="16" max="16" width="16.42578125" style="26" hidden="1" customWidth="1" outlineLevel="1"/>
    <col min="17" max="17" width="5.42578125" style="26" hidden="1" customWidth="1" outlineLevel="1"/>
    <col min="18" max="18" width="8.85546875" style="26" hidden="1" customWidth="1" outlineLevel="1"/>
    <col min="19" max="19" width="8.85546875" style="26" collapsed="1"/>
    <col min="20" max="16384" width="8.85546875" style="26"/>
  </cols>
  <sheetData>
    <row r="1" spans="1:18" ht="21.75" thickBot="1" x14ac:dyDescent="0.25">
      <c r="A1" s="110" t="s">
        <v>281</v>
      </c>
      <c r="B1" s="111"/>
      <c r="C1" s="111"/>
      <c r="D1" s="111"/>
      <c r="E1" s="112"/>
      <c r="F1" s="113" t="s">
        <v>282</v>
      </c>
      <c r="G1" s="114"/>
      <c r="H1" s="115"/>
      <c r="I1" s="116" t="s">
        <v>283</v>
      </c>
      <c r="J1" s="117"/>
      <c r="K1" s="117"/>
      <c r="L1" s="117"/>
      <c r="M1" s="117"/>
      <c r="N1" s="118"/>
      <c r="O1" s="118" t="s">
        <v>282</v>
      </c>
      <c r="P1" s="119"/>
      <c r="Q1" s="120"/>
      <c r="R1" s="121"/>
    </row>
    <row r="2" spans="1:18" ht="21.75" thickBot="1" x14ac:dyDescent="0.25">
      <c r="A2" s="122"/>
      <c r="B2" s="123"/>
      <c r="C2" s="124" t="s">
        <v>284</v>
      </c>
      <c r="D2" s="125" t="s">
        <v>285</v>
      </c>
      <c r="E2" s="126"/>
      <c r="F2" s="127"/>
      <c r="G2" s="128"/>
      <c r="H2" s="128"/>
      <c r="I2" s="129"/>
      <c r="J2" s="130"/>
      <c r="K2" s="131"/>
      <c r="L2" s="131"/>
      <c r="M2" s="131"/>
      <c r="N2" s="132"/>
      <c r="O2" s="128"/>
      <c r="P2" s="128"/>
      <c r="Q2" s="133"/>
      <c r="R2" s="134"/>
    </row>
    <row r="3" spans="1:18" ht="26.25" thickBot="1" x14ac:dyDescent="0.25">
      <c r="A3" s="135" t="s">
        <v>286</v>
      </c>
      <c r="B3" s="136" t="s">
        <v>287</v>
      </c>
      <c r="C3" s="137" t="s">
        <v>288</v>
      </c>
      <c r="D3" s="137" t="s">
        <v>289</v>
      </c>
      <c r="E3" s="138" t="s">
        <v>290</v>
      </c>
      <c r="F3" s="139" t="s">
        <v>291</v>
      </c>
      <c r="G3" s="137" t="s">
        <v>292</v>
      </c>
      <c r="H3" s="140"/>
      <c r="I3" s="141" t="s">
        <v>293</v>
      </c>
      <c r="J3" s="142" t="s">
        <v>294</v>
      </c>
      <c r="K3" s="142" t="s">
        <v>295</v>
      </c>
      <c r="L3" s="142" t="s">
        <v>296</v>
      </c>
      <c r="M3" s="142" t="s">
        <v>297</v>
      </c>
      <c r="N3" s="143" t="s">
        <v>298</v>
      </c>
      <c r="O3" s="143" t="s">
        <v>299</v>
      </c>
      <c r="P3" s="144" t="s">
        <v>172</v>
      </c>
      <c r="Q3" s="144" t="s">
        <v>0</v>
      </c>
      <c r="R3" s="145"/>
    </row>
    <row r="4" spans="1:18" ht="23.25" thickBot="1" x14ac:dyDescent="0.25">
      <c r="A4" s="146" t="s">
        <v>300</v>
      </c>
      <c r="B4" s="147"/>
      <c r="C4" s="148" t="str">
        <f>C$3</f>
        <v>Requirement</v>
      </c>
      <c r="D4" s="148" t="str">
        <f>D$3</f>
        <v>Compliance</v>
      </c>
      <c r="E4" s="149" t="str">
        <f>E$3</f>
        <v>Notes/Explanation</v>
      </c>
      <c r="F4" s="150" t="str">
        <f t="shared" ref="F4:G4" si="0">F$3</f>
        <v>Score</v>
      </c>
      <c r="G4" s="151" t="str">
        <f t="shared" si="0"/>
        <v>Weighted Score</v>
      </c>
      <c r="H4" s="152"/>
      <c r="I4" s="153" t="str">
        <f>I$3</f>
        <v>Mandatory</v>
      </c>
      <c r="J4" s="153" t="str">
        <f t="shared" ref="J4:O4" si="1">J$3</f>
        <v>Preferred</v>
      </c>
      <c r="K4" s="153" t="str">
        <f t="shared" si="1"/>
        <v>Option</v>
      </c>
      <c r="L4" s="153" t="str">
        <f t="shared" si="1"/>
        <v>Somewhat Preferred</v>
      </c>
      <c r="M4" s="153" t="str">
        <f t="shared" si="1"/>
        <v>Not Required</v>
      </c>
      <c r="N4" s="154" t="str">
        <f t="shared" si="1"/>
        <v>Approximate $ or notes about availability of feature</v>
      </c>
      <c r="O4" s="154" t="str">
        <f t="shared" si="1"/>
        <v>Weight (1-10)</v>
      </c>
      <c r="P4" s="155"/>
      <c r="Q4" s="156">
        <v>1</v>
      </c>
      <c r="R4" s="157"/>
    </row>
    <row r="5" spans="1:18" ht="25.5" outlineLevel="1" x14ac:dyDescent="0.2">
      <c r="A5" s="158" t="s">
        <v>301</v>
      </c>
      <c r="B5" s="159" t="s">
        <v>302</v>
      </c>
      <c r="C5" s="160" t="str">
        <f t="shared" ref="C5:C40" si="2">IF($I5&lt;&gt;"",$I$3,IF($J5&lt;&gt;"",$J$3,IF($K5&lt;&gt;"",$K$3,IF($L5&lt;&gt;"",$L$3,IF($M5&lt;&gt;"",$M$3,"-")))))</f>
        <v>Mandatory</v>
      </c>
      <c r="D5" s="161" t="s">
        <v>175</v>
      </c>
      <c r="E5" s="104" t="str">
        <f t="shared" ref="E5:E19" si="3">IF(AND(OR(D5="Do not Comply",D5="Partial Comply"),OR(C5="Mandatory",C5="Preferred",C5="Option")),"Feature is required, please describe a work-around that would provide similar functionality",IF(OR(D5="Partial Comply",D5="Do not Comply"),"Explain",IF(AND(D5="Option",OR(C5="Mandatory",C5="Preferred",C5="Option")),"Total installed cost of option MUST be provided",IF(D5="Option","Provide total installed cost of option",IF(OR(D5="Comply",D5="Comply with 3rd Party"),"Included at no extra cost in base package","Notes")))))</f>
        <v>Notes</v>
      </c>
      <c r="F5" s="162">
        <f t="shared" ref="F5:F29" si="4">IF(D5="Comply",100%,IF(D5="Comply with 3rd Party",75%,IF(OR(D5="Do not comply",D5="Input"),0,25%)))</f>
        <v>0</v>
      </c>
      <c r="G5" s="163">
        <f t="shared" ref="G5:G29" si="5">IFERROR(F5*O5,0)</f>
        <v>0</v>
      </c>
      <c r="H5" s="164"/>
      <c r="I5" s="160" t="s">
        <v>303</v>
      </c>
      <c r="J5" s="160"/>
      <c r="K5" s="160"/>
      <c r="L5" s="160"/>
      <c r="M5" s="160"/>
      <c r="N5" s="247"/>
      <c r="O5" s="166">
        <f t="shared" ref="O5:O31" si="6">IF($C5=$I$3,10,IF($C5=$J$3,8,IF($C5=$K$3,6,IF($C5=$L$3,2,IF($C5=$M$3,0,"")))))</f>
        <v>10</v>
      </c>
      <c r="P5" s="155"/>
      <c r="Q5" s="156">
        <v>6</v>
      </c>
      <c r="R5" s="32"/>
    </row>
    <row r="6" spans="1:18" ht="25.5" outlineLevel="1" x14ac:dyDescent="0.2">
      <c r="A6" s="158" t="s">
        <v>304</v>
      </c>
      <c r="B6" s="159" t="s">
        <v>305</v>
      </c>
      <c r="C6" s="160" t="str">
        <f t="shared" si="2"/>
        <v>Option</v>
      </c>
      <c r="D6" s="161" t="s">
        <v>175</v>
      </c>
      <c r="E6" s="104" t="str">
        <f t="shared" si="3"/>
        <v>Notes</v>
      </c>
      <c r="F6" s="162">
        <f t="shared" si="4"/>
        <v>0</v>
      </c>
      <c r="G6" s="163">
        <f t="shared" si="5"/>
        <v>0</v>
      </c>
      <c r="H6" s="164"/>
      <c r="I6" s="160"/>
      <c r="J6" s="160"/>
      <c r="K6" s="160" t="s">
        <v>303</v>
      </c>
      <c r="L6" s="160"/>
      <c r="M6" s="160"/>
      <c r="N6" s="247"/>
      <c r="O6" s="166">
        <f t="shared" si="6"/>
        <v>6</v>
      </c>
      <c r="P6" s="155"/>
      <c r="Q6" s="156">
        <v>7</v>
      </c>
      <c r="R6" s="32"/>
    </row>
    <row r="7" spans="1:18" ht="38.25" outlineLevel="1" x14ac:dyDescent="0.2">
      <c r="A7" s="158" t="s">
        <v>306</v>
      </c>
      <c r="B7" s="159" t="s">
        <v>307</v>
      </c>
      <c r="C7" s="160" t="str">
        <f t="shared" si="2"/>
        <v>Option</v>
      </c>
      <c r="D7" s="161" t="s">
        <v>175</v>
      </c>
      <c r="E7" s="104" t="str">
        <f t="shared" si="3"/>
        <v>Notes</v>
      </c>
      <c r="F7" s="162">
        <f t="shared" si="4"/>
        <v>0</v>
      </c>
      <c r="G7" s="163">
        <f t="shared" si="5"/>
        <v>0</v>
      </c>
      <c r="H7" s="164"/>
      <c r="I7" s="160"/>
      <c r="J7" s="160"/>
      <c r="K7" s="160" t="s">
        <v>303</v>
      </c>
      <c r="L7" s="160"/>
      <c r="M7" s="160"/>
      <c r="N7" s="248"/>
      <c r="O7" s="166">
        <f t="shared" si="6"/>
        <v>6</v>
      </c>
      <c r="P7" s="155"/>
      <c r="Q7" s="156">
        <v>8</v>
      </c>
      <c r="R7" s="32"/>
    </row>
    <row r="8" spans="1:18" ht="114.75" outlineLevel="1" x14ac:dyDescent="0.2">
      <c r="A8" s="168" t="s">
        <v>308</v>
      </c>
      <c r="B8" s="169" t="s">
        <v>309</v>
      </c>
      <c r="C8" s="160" t="str">
        <f t="shared" si="2"/>
        <v>Preferred</v>
      </c>
      <c r="D8" s="161" t="s">
        <v>175</v>
      </c>
      <c r="E8" s="104" t="str">
        <f t="shared" si="3"/>
        <v>Notes</v>
      </c>
      <c r="F8" s="162">
        <f t="shared" si="4"/>
        <v>0</v>
      </c>
      <c r="G8" s="163">
        <f t="shared" si="5"/>
        <v>0</v>
      </c>
      <c r="H8" s="170"/>
      <c r="I8" s="160"/>
      <c r="J8" s="160" t="s">
        <v>303</v>
      </c>
      <c r="K8" s="160"/>
      <c r="L8" s="160"/>
      <c r="M8" s="160"/>
      <c r="N8" s="171" t="s">
        <v>310</v>
      </c>
      <c r="O8" s="166">
        <f t="shared" si="6"/>
        <v>8</v>
      </c>
      <c r="P8" s="155"/>
      <c r="Q8" s="156">
        <v>9</v>
      </c>
      <c r="R8" s="65"/>
    </row>
    <row r="9" spans="1:18" ht="102" outlineLevel="1" x14ac:dyDescent="0.2">
      <c r="A9" s="168" t="s">
        <v>311</v>
      </c>
      <c r="B9" s="169" t="s">
        <v>312</v>
      </c>
      <c r="C9" s="160" t="str">
        <f t="shared" si="2"/>
        <v>Mandatory</v>
      </c>
      <c r="D9" s="161" t="s">
        <v>175</v>
      </c>
      <c r="E9" s="104" t="str">
        <f t="shared" si="3"/>
        <v>Notes</v>
      </c>
      <c r="F9" s="162">
        <f t="shared" si="4"/>
        <v>0</v>
      </c>
      <c r="G9" s="163">
        <f t="shared" si="5"/>
        <v>0</v>
      </c>
      <c r="H9" s="170"/>
      <c r="I9" s="160" t="s">
        <v>303</v>
      </c>
      <c r="J9" s="160"/>
      <c r="K9" s="160"/>
      <c r="L9" s="160"/>
      <c r="M9" s="160"/>
      <c r="N9" s="171" t="s">
        <v>313</v>
      </c>
      <c r="O9" s="166">
        <f t="shared" si="6"/>
        <v>10</v>
      </c>
      <c r="P9" s="155"/>
      <c r="Q9" s="156">
        <v>10</v>
      </c>
      <c r="R9" s="65"/>
    </row>
    <row r="10" spans="1:18" ht="25.5" outlineLevel="1" x14ac:dyDescent="0.2">
      <c r="A10" s="172" t="s">
        <v>314</v>
      </c>
      <c r="B10" s="173" t="s">
        <v>315</v>
      </c>
      <c r="C10" s="160" t="str">
        <f t="shared" si="2"/>
        <v>Mandatory</v>
      </c>
      <c r="D10" s="161" t="s">
        <v>175</v>
      </c>
      <c r="E10" s="104" t="str">
        <f t="shared" si="3"/>
        <v>Notes</v>
      </c>
      <c r="F10" s="162">
        <f t="shared" si="4"/>
        <v>0</v>
      </c>
      <c r="G10" s="163">
        <f t="shared" si="5"/>
        <v>0</v>
      </c>
      <c r="H10" s="170"/>
      <c r="I10" s="160" t="s">
        <v>303</v>
      </c>
      <c r="J10" s="160"/>
      <c r="K10" s="160"/>
      <c r="L10" s="160"/>
      <c r="M10" s="160"/>
      <c r="N10" s="167"/>
      <c r="O10" s="166">
        <f t="shared" si="6"/>
        <v>10</v>
      </c>
      <c r="P10" s="155"/>
      <c r="Q10" s="156">
        <v>14</v>
      </c>
      <c r="R10" s="32"/>
    </row>
    <row r="11" spans="1:18" ht="38.25" outlineLevel="1" x14ac:dyDescent="0.2">
      <c r="A11" s="168" t="s">
        <v>316</v>
      </c>
      <c r="B11" s="169" t="s">
        <v>317</v>
      </c>
      <c r="C11" s="160" t="str">
        <f t="shared" si="2"/>
        <v>Mandatory</v>
      </c>
      <c r="D11" s="161" t="s">
        <v>175</v>
      </c>
      <c r="E11" s="104" t="str">
        <f t="shared" si="3"/>
        <v>Notes</v>
      </c>
      <c r="F11" s="162">
        <f t="shared" si="4"/>
        <v>0</v>
      </c>
      <c r="G11" s="163">
        <f t="shared" si="5"/>
        <v>0</v>
      </c>
      <c r="H11" s="170"/>
      <c r="I11" s="160" t="s">
        <v>303</v>
      </c>
      <c r="J11" s="160"/>
      <c r="K11" s="160"/>
      <c r="L11" s="160"/>
      <c r="M11" s="160"/>
      <c r="N11" s="174" t="s">
        <v>318</v>
      </c>
      <c r="O11" s="166">
        <f t="shared" si="6"/>
        <v>10</v>
      </c>
      <c r="P11" s="155"/>
      <c r="Q11" s="156">
        <v>16</v>
      </c>
      <c r="R11" s="65"/>
    </row>
    <row r="12" spans="1:18" ht="38.25" outlineLevel="1" x14ac:dyDescent="0.2">
      <c r="A12" s="172" t="s">
        <v>319</v>
      </c>
      <c r="B12" s="173" t="s">
        <v>320</v>
      </c>
      <c r="C12" s="160" t="str">
        <f t="shared" si="2"/>
        <v>Mandatory</v>
      </c>
      <c r="D12" s="161" t="s">
        <v>175</v>
      </c>
      <c r="E12" s="104" t="str">
        <f t="shared" si="3"/>
        <v>Notes</v>
      </c>
      <c r="F12" s="162">
        <f>IF(D12="Comply",100%,IF(D12="Comply with 3rd Party",75%,IF(OR(D12="Do not comply",D12="Input"),0,25%)))</f>
        <v>0</v>
      </c>
      <c r="G12" s="163">
        <f>IFERROR(F12*O12,0)</f>
        <v>0</v>
      </c>
      <c r="H12" s="170"/>
      <c r="I12" s="160" t="s">
        <v>303</v>
      </c>
      <c r="J12" s="160"/>
      <c r="K12" s="160"/>
      <c r="L12" s="160"/>
      <c r="M12" s="160"/>
      <c r="N12" s="167" t="s">
        <v>293</v>
      </c>
      <c r="O12" s="166">
        <f t="shared" si="6"/>
        <v>10</v>
      </c>
      <c r="P12" s="155"/>
      <c r="Q12" s="156">
        <v>21</v>
      </c>
      <c r="R12" s="32"/>
    </row>
    <row r="13" spans="1:18" ht="38.25" outlineLevel="1" x14ac:dyDescent="0.2">
      <c r="A13" s="175" t="s">
        <v>321</v>
      </c>
      <c r="B13" s="173" t="s">
        <v>322</v>
      </c>
      <c r="C13" s="160" t="str">
        <f t="shared" si="2"/>
        <v>Mandatory</v>
      </c>
      <c r="D13" s="161" t="s">
        <v>175</v>
      </c>
      <c r="E13" s="104" t="str">
        <f t="shared" si="3"/>
        <v>Notes</v>
      </c>
      <c r="F13" s="162">
        <f>IF(D13="Comply",100%,IF(D13="Comply with 3rd Party",75%,IF(OR(D13="Do not comply",D13="Input"),0,25%)))</f>
        <v>0</v>
      </c>
      <c r="G13" s="163">
        <f>IFERROR(F13*O13,0)</f>
        <v>0</v>
      </c>
      <c r="H13" s="170"/>
      <c r="I13" s="160" t="s">
        <v>303</v>
      </c>
      <c r="J13" s="160"/>
      <c r="K13" s="160"/>
      <c r="L13" s="160"/>
      <c r="M13" s="160"/>
      <c r="N13" s="167" t="s">
        <v>293</v>
      </c>
      <c r="O13" s="166">
        <f t="shared" si="6"/>
        <v>10</v>
      </c>
      <c r="P13" s="155"/>
      <c r="Q13" s="156">
        <v>22</v>
      </c>
      <c r="R13" s="32"/>
    </row>
    <row r="14" spans="1:18" ht="63.75" outlineLevel="1" x14ac:dyDescent="0.2">
      <c r="A14" s="175" t="s">
        <v>323</v>
      </c>
      <c r="B14" s="173" t="s">
        <v>324</v>
      </c>
      <c r="C14" s="160" t="str">
        <f t="shared" si="2"/>
        <v>Mandatory</v>
      </c>
      <c r="D14" s="161" t="s">
        <v>175</v>
      </c>
      <c r="E14" s="104" t="str">
        <f t="shared" si="3"/>
        <v>Notes</v>
      </c>
      <c r="F14" s="162">
        <f t="shared" ref="F14:F16" si="7">IF(D14="Comply",100%,IF(D14="Comply with 3rd Party",75%,IF(OR(D14="Do not comply",D14="Input"),0,25%)))</f>
        <v>0</v>
      </c>
      <c r="G14" s="163">
        <f t="shared" ref="G14:G16" si="8">IFERROR(F14*O14,0)</f>
        <v>0</v>
      </c>
      <c r="H14" s="170"/>
      <c r="I14" s="160" t="s">
        <v>303</v>
      </c>
      <c r="J14" s="160"/>
      <c r="K14" s="160"/>
      <c r="L14" s="160"/>
      <c r="M14" s="160"/>
      <c r="N14" s="167" t="s">
        <v>293</v>
      </c>
      <c r="O14" s="166">
        <f t="shared" si="6"/>
        <v>10</v>
      </c>
      <c r="P14" s="155"/>
      <c r="Q14" s="156">
        <v>23</v>
      </c>
      <c r="R14" s="32"/>
    </row>
    <row r="15" spans="1:18" ht="89.25" outlineLevel="1" x14ac:dyDescent="0.2">
      <c r="A15" s="175" t="s">
        <v>325</v>
      </c>
      <c r="B15" s="173" t="s">
        <v>326</v>
      </c>
      <c r="C15" s="160" t="str">
        <f t="shared" si="2"/>
        <v>Preferred</v>
      </c>
      <c r="D15" s="161" t="s">
        <v>175</v>
      </c>
      <c r="E15" s="104" t="str">
        <f t="shared" si="3"/>
        <v>Notes</v>
      </c>
      <c r="F15" s="162">
        <f t="shared" si="7"/>
        <v>0</v>
      </c>
      <c r="G15" s="163">
        <f t="shared" si="8"/>
        <v>0</v>
      </c>
      <c r="H15" s="170"/>
      <c r="I15" s="160"/>
      <c r="J15" s="160" t="s">
        <v>303</v>
      </c>
      <c r="K15" s="160"/>
      <c r="L15" s="160"/>
      <c r="M15" s="160"/>
      <c r="N15" s="167" t="s">
        <v>327</v>
      </c>
      <c r="O15" s="166">
        <f t="shared" si="6"/>
        <v>8</v>
      </c>
      <c r="P15" s="155"/>
      <c r="Q15" s="156">
        <v>24</v>
      </c>
      <c r="R15" s="32"/>
    </row>
    <row r="16" spans="1:18" ht="51" outlineLevel="1" x14ac:dyDescent="0.2">
      <c r="A16" s="175" t="s">
        <v>328</v>
      </c>
      <c r="B16" s="173" t="s">
        <v>329</v>
      </c>
      <c r="C16" s="160" t="str">
        <f t="shared" si="2"/>
        <v>Mandatory</v>
      </c>
      <c r="D16" s="161" t="s">
        <v>175</v>
      </c>
      <c r="E16" s="104" t="str">
        <f t="shared" si="3"/>
        <v>Notes</v>
      </c>
      <c r="F16" s="162">
        <f t="shared" si="7"/>
        <v>0</v>
      </c>
      <c r="G16" s="163">
        <f t="shared" si="8"/>
        <v>0</v>
      </c>
      <c r="H16" s="170"/>
      <c r="I16" s="160" t="s">
        <v>303</v>
      </c>
      <c r="J16" s="160"/>
      <c r="K16" s="160"/>
      <c r="L16" s="160"/>
      <c r="M16" s="160"/>
      <c r="N16" s="167" t="s">
        <v>293</v>
      </c>
      <c r="O16" s="166">
        <f t="shared" si="6"/>
        <v>10</v>
      </c>
      <c r="P16" s="155"/>
      <c r="Q16" s="156">
        <v>25</v>
      </c>
      <c r="R16" s="32"/>
    </row>
    <row r="17" spans="1:18" ht="51" outlineLevel="1" x14ac:dyDescent="0.2">
      <c r="A17" s="175" t="s">
        <v>330</v>
      </c>
      <c r="B17" s="173" t="s">
        <v>331</v>
      </c>
      <c r="C17" s="160" t="str">
        <f t="shared" si="2"/>
        <v>Mandatory</v>
      </c>
      <c r="D17" s="161" t="s">
        <v>175</v>
      </c>
      <c r="E17" s="104" t="str">
        <f t="shared" si="3"/>
        <v>Notes</v>
      </c>
      <c r="F17" s="162">
        <f>IF(D17="Comply",100%,IF(D17="Comply with 3rd Party",75%,IF(OR(D17="Do not comply",D17="Input"),0,25%)))</f>
        <v>0</v>
      </c>
      <c r="G17" s="163">
        <f>IFERROR(F17*O17,0)</f>
        <v>0</v>
      </c>
      <c r="H17" s="170"/>
      <c r="I17" s="160" t="s">
        <v>303</v>
      </c>
      <c r="J17" s="160"/>
      <c r="K17" s="160"/>
      <c r="L17" s="160"/>
      <c r="M17" s="160"/>
      <c r="N17" s="167"/>
      <c r="O17" s="166">
        <f t="shared" si="6"/>
        <v>10</v>
      </c>
      <c r="P17" s="155"/>
      <c r="Q17" s="156">
        <v>26</v>
      </c>
      <c r="R17" s="32"/>
    </row>
    <row r="18" spans="1:18" ht="76.5" outlineLevel="1" x14ac:dyDescent="0.2">
      <c r="A18" s="175" t="s">
        <v>332</v>
      </c>
      <c r="B18" s="173" t="s">
        <v>333</v>
      </c>
      <c r="C18" s="160" t="str">
        <f t="shared" si="2"/>
        <v>Mandatory</v>
      </c>
      <c r="D18" s="161" t="s">
        <v>175</v>
      </c>
      <c r="E18" s="104" t="str">
        <f t="shared" si="3"/>
        <v>Notes</v>
      </c>
      <c r="F18" s="162">
        <f t="shared" ref="F18:F19" si="9">IF(D18="Comply",100%,IF(D18="Comply with 3rd Party",75%,IF(OR(D18="Do not comply",D18="Input"),0,25%)))</f>
        <v>0</v>
      </c>
      <c r="G18" s="163">
        <f t="shared" ref="G18:G19" si="10">IFERROR(F18*O18,0)</f>
        <v>0</v>
      </c>
      <c r="H18" s="170"/>
      <c r="I18" s="160" t="s">
        <v>303</v>
      </c>
      <c r="J18" s="160"/>
      <c r="K18" s="160"/>
      <c r="L18" s="160"/>
      <c r="M18" s="160"/>
      <c r="N18" s="167"/>
      <c r="O18" s="166">
        <f t="shared" si="6"/>
        <v>10</v>
      </c>
      <c r="P18" s="155"/>
      <c r="Q18" s="156">
        <v>27</v>
      </c>
      <c r="R18" s="32"/>
    </row>
    <row r="19" spans="1:18" ht="38.25" outlineLevel="1" x14ac:dyDescent="0.2">
      <c r="A19" s="175" t="s">
        <v>334</v>
      </c>
      <c r="B19" s="173" t="s">
        <v>335</v>
      </c>
      <c r="C19" s="160" t="str">
        <f t="shared" si="2"/>
        <v>Mandatory</v>
      </c>
      <c r="D19" s="161" t="s">
        <v>175</v>
      </c>
      <c r="E19" s="104" t="str">
        <f t="shared" si="3"/>
        <v>Notes</v>
      </c>
      <c r="F19" s="162">
        <f t="shared" si="9"/>
        <v>0</v>
      </c>
      <c r="G19" s="163">
        <f t="shared" si="10"/>
        <v>0</v>
      </c>
      <c r="H19" s="170"/>
      <c r="I19" s="160" t="s">
        <v>303</v>
      </c>
      <c r="J19" s="160"/>
      <c r="K19" s="160"/>
      <c r="L19" s="160"/>
      <c r="M19" s="160"/>
      <c r="N19" s="167"/>
      <c r="O19" s="166">
        <f t="shared" si="6"/>
        <v>10</v>
      </c>
      <c r="P19" s="155"/>
      <c r="Q19" s="156">
        <v>28</v>
      </c>
      <c r="R19" s="32"/>
    </row>
    <row r="20" spans="1:18" ht="51" outlineLevel="1" x14ac:dyDescent="0.2">
      <c r="A20" s="175" t="s">
        <v>336</v>
      </c>
      <c r="B20" s="173" t="s">
        <v>337</v>
      </c>
      <c r="C20" s="160" t="str">
        <f>IF($I20&lt;&gt;"",$I$3,IF($J20&lt;&gt;"",$J$3,IF($K20&lt;&gt;"",$K$3,IF($L20&lt;&gt;"",$L$3,IF($M20&lt;&gt;"",$M$3,"-")))))</f>
        <v>Preferred</v>
      </c>
      <c r="D20" s="161" t="s">
        <v>175</v>
      </c>
      <c r="E20" s="104" t="str">
        <f>IF(AND(OR(D20="Do not Comply",D20="Partial Comply"),OR(C20="Mandatory",C20="Preferred",C20="Option")),"Feature is required, please describe a work-around that would provide similar functionality",IF(OR(D20="Partial Comply",D20="Do not Comply"),"Explain",IF(AND(D20="Option",OR(C20="Mandatory",C20="Preferred",C20="Option")),"Total installed cost of option MUST be provided",IF(D20="Option","Provide total installed cost of option",IF(OR(D20="Comply",D20="Comply with 3rd Party"),"Included at no extra cost in base package","Notes")))))</f>
        <v>Notes</v>
      </c>
      <c r="F20" s="162">
        <f>IF(D20="Comply",100%,IF(D20="Comply with 3rd Party",75%,IF(OR(D20="Do not comply",D20="Input"),0,25%)))</f>
        <v>0</v>
      </c>
      <c r="G20" s="163">
        <f>IFERROR(F20*O20,0)</f>
        <v>0</v>
      </c>
      <c r="H20" s="170"/>
      <c r="I20" s="160"/>
      <c r="J20" s="160" t="s">
        <v>303</v>
      </c>
      <c r="K20" s="160"/>
      <c r="L20" s="160"/>
      <c r="M20" s="160"/>
      <c r="N20" s="249" t="s">
        <v>338</v>
      </c>
      <c r="O20" s="166">
        <f t="shared" si="6"/>
        <v>8</v>
      </c>
      <c r="P20" s="155"/>
      <c r="Q20" s="156">
        <v>36</v>
      </c>
      <c r="R20" s="32"/>
    </row>
    <row r="21" spans="1:18" ht="38.25" outlineLevel="1" x14ac:dyDescent="0.2">
      <c r="A21" s="175" t="s">
        <v>339</v>
      </c>
      <c r="B21" s="173" t="s">
        <v>340</v>
      </c>
      <c r="C21" s="160" t="str">
        <f>IF($I21&lt;&gt;"",$I$3,IF($J21&lt;&gt;"",$J$3,IF($K21&lt;&gt;"",$K$3,IF($L21&lt;&gt;"",$L$3,IF($M21&lt;&gt;"",$M$3,"-")))))</f>
        <v>Mandatory</v>
      </c>
      <c r="D21" s="161" t="s">
        <v>175</v>
      </c>
      <c r="E21" s="104" t="str">
        <f>IF(AND(OR(D21="Do not Comply",D21="Partial Comply"),OR(C21="Mandatory",C21="Preferred",C21="Option")),"Feature is required, please describe a work-around that would provide similar functionality",IF(OR(D21="Partial Comply",D21="Do not Comply"),"Explain",IF(AND(D21="Option",OR(C21="Mandatory",C21="Preferred",C21="Option")),"Total installed cost of option MUST be provided",IF(D21="Option","Provide total installed cost of option",IF(OR(D21="Comply",D21="Comply with 3rd Party"),"Included at no extra cost in base package","Notes")))))</f>
        <v>Notes</v>
      </c>
      <c r="F21" s="162">
        <f t="shared" ref="F21" si="11">IF(D21="Comply",100%,IF(D21="Comply with 3rd Party",75%,IF(OR(D21="Do not comply",D21="Input"),0,25%)))</f>
        <v>0</v>
      </c>
      <c r="G21" s="163">
        <f t="shared" ref="G21" si="12">IFERROR(F21*O21,0)</f>
        <v>0</v>
      </c>
      <c r="H21" s="170"/>
      <c r="I21" s="160" t="s">
        <v>303</v>
      </c>
      <c r="J21" s="160"/>
      <c r="K21" s="160"/>
      <c r="L21" s="160"/>
      <c r="M21" s="160"/>
      <c r="N21" s="250"/>
      <c r="O21" s="166">
        <f t="shared" si="6"/>
        <v>10</v>
      </c>
      <c r="P21" s="155"/>
      <c r="Q21" s="156">
        <v>37</v>
      </c>
      <c r="R21" s="32"/>
    </row>
    <row r="22" spans="1:18" ht="51" outlineLevel="1" x14ac:dyDescent="0.2">
      <c r="A22" s="175" t="s">
        <v>341</v>
      </c>
      <c r="B22" s="173" t="s">
        <v>342</v>
      </c>
      <c r="C22" s="160" t="str">
        <f t="shared" si="2"/>
        <v>Mandatory</v>
      </c>
      <c r="D22" s="161" t="s">
        <v>175</v>
      </c>
      <c r="E22" s="104" t="str">
        <f t="shared" ref="E22:E31" si="13">IF(AND(OR(D22="Do not Comply",D22="Partial Comply"),OR(C22="Mandatory",C22="Preferred",C22="Option")),"Feature is required, please describe a work-around that would provide similar functionality",IF(OR(D22="Partial Comply",D22="Do not Comply"),"Explain",IF(AND(D22="Option",OR(C22="Mandatory",C22="Preferred",C22="Option")),"Total installed cost of option MUST be provided",IF(D22="Option","Provide total installed cost of option",IF(OR(D22="Comply",D22="Comply with 3rd Party"),"Included at no extra cost in base package","Notes")))))</f>
        <v>Notes</v>
      </c>
      <c r="F22" s="162">
        <f>IF(D22="Comply",100%,IF(D22="Comply with 3rd Party",75%,IF(OR(D22="Do not comply",D22="Input"),0,25%)))</f>
        <v>0</v>
      </c>
      <c r="G22" s="163">
        <f>IFERROR(F22*O22,0)</f>
        <v>0</v>
      </c>
      <c r="H22" s="170"/>
      <c r="I22" s="160" t="s">
        <v>303</v>
      </c>
      <c r="J22" s="160"/>
      <c r="K22" s="160"/>
      <c r="L22" s="160"/>
      <c r="M22" s="160"/>
      <c r="N22" s="167" t="s">
        <v>293</v>
      </c>
      <c r="O22" s="166">
        <f t="shared" si="6"/>
        <v>10</v>
      </c>
      <c r="P22" s="155"/>
      <c r="Q22" s="156">
        <v>38</v>
      </c>
      <c r="R22" s="32"/>
    </row>
    <row r="23" spans="1:18" ht="25.5" outlineLevel="1" x14ac:dyDescent="0.2">
      <c r="A23" s="175" t="s">
        <v>343</v>
      </c>
      <c r="B23" s="173" t="s">
        <v>344</v>
      </c>
      <c r="C23" s="160" t="str">
        <f t="shared" si="2"/>
        <v>Preferred</v>
      </c>
      <c r="D23" s="161" t="s">
        <v>175</v>
      </c>
      <c r="E23" s="104" t="str">
        <f t="shared" si="13"/>
        <v>Notes</v>
      </c>
      <c r="F23" s="162">
        <f>IF(D23="Comply",100%,IF(D23="Comply with 3rd Party",75%,IF(OR(D23="Do not comply",D23="Input"),0,25%)))</f>
        <v>0</v>
      </c>
      <c r="G23" s="163">
        <f>IFERROR(F23*O23,0)</f>
        <v>0</v>
      </c>
      <c r="H23" s="170"/>
      <c r="I23" s="160"/>
      <c r="J23" s="160" t="s">
        <v>303</v>
      </c>
      <c r="K23" s="160"/>
      <c r="L23" s="160"/>
      <c r="M23" s="160"/>
      <c r="N23" s="167" t="s">
        <v>345</v>
      </c>
      <c r="O23" s="166">
        <f t="shared" si="6"/>
        <v>8</v>
      </c>
      <c r="P23" s="155"/>
      <c r="Q23" s="156">
        <v>39</v>
      </c>
      <c r="R23" s="32"/>
    </row>
    <row r="24" spans="1:18" ht="25.5" outlineLevel="1" x14ac:dyDescent="0.2">
      <c r="A24" s="175" t="s">
        <v>346</v>
      </c>
      <c r="B24" s="173" t="s">
        <v>347</v>
      </c>
      <c r="C24" s="160" t="str">
        <f t="shared" si="2"/>
        <v>Preferred</v>
      </c>
      <c r="D24" s="161" t="s">
        <v>175</v>
      </c>
      <c r="E24" s="104" t="str">
        <f t="shared" si="13"/>
        <v>Notes</v>
      </c>
      <c r="F24" s="162">
        <f>IF(D24="Comply",100%,IF(D24="Comply with 3rd Party",75%,IF(OR(D24="Do not comply",D24="Input"),0,25%)))</f>
        <v>0</v>
      </c>
      <c r="G24" s="163">
        <f>IFERROR(F24*O24,0)</f>
        <v>0</v>
      </c>
      <c r="H24" s="170"/>
      <c r="I24" s="160"/>
      <c r="J24" s="160" t="s">
        <v>303</v>
      </c>
      <c r="K24" s="160"/>
      <c r="L24" s="160"/>
      <c r="M24" s="160"/>
      <c r="N24" s="167" t="s">
        <v>348</v>
      </c>
      <c r="O24" s="166">
        <f t="shared" si="6"/>
        <v>8</v>
      </c>
      <c r="P24" s="155"/>
      <c r="Q24" s="156">
        <v>40</v>
      </c>
      <c r="R24" s="32"/>
    </row>
    <row r="25" spans="1:18" ht="51" outlineLevel="1" x14ac:dyDescent="0.2">
      <c r="A25" s="175" t="s">
        <v>349</v>
      </c>
      <c r="B25" s="173" t="s">
        <v>350</v>
      </c>
      <c r="C25" s="160" t="str">
        <f t="shared" si="2"/>
        <v>Mandatory</v>
      </c>
      <c r="D25" s="161" t="s">
        <v>175</v>
      </c>
      <c r="E25" s="104" t="str">
        <f t="shared" si="13"/>
        <v>Notes</v>
      </c>
      <c r="F25" s="162">
        <f>IF(D25="Comply",100%,IF(D25="Comply with 3rd Party",75%,IF(OR(D25="Do not comply",D25="Input"),0,25%)))</f>
        <v>0</v>
      </c>
      <c r="G25" s="163">
        <f>IFERROR(F25*O25,0)</f>
        <v>0</v>
      </c>
      <c r="H25" s="170"/>
      <c r="I25" s="160" t="s">
        <v>303</v>
      </c>
      <c r="J25" s="160"/>
      <c r="K25" s="160"/>
      <c r="L25" s="160"/>
      <c r="M25" s="160"/>
      <c r="N25" s="167" t="s">
        <v>351</v>
      </c>
      <c r="O25" s="166">
        <f t="shared" si="6"/>
        <v>10</v>
      </c>
      <c r="P25" s="155"/>
      <c r="Q25" s="156">
        <v>41</v>
      </c>
      <c r="R25" s="32"/>
    </row>
    <row r="26" spans="1:18" ht="38.25" outlineLevel="1" x14ac:dyDescent="0.2">
      <c r="A26" s="175" t="s">
        <v>352</v>
      </c>
      <c r="B26" s="173" t="s">
        <v>353</v>
      </c>
      <c r="C26" s="160" t="str">
        <f t="shared" si="2"/>
        <v>Mandatory</v>
      </c>
      <c r="D26" s="161" t="s">
        <v>175</v>
      </c>
      <c r="E26" s="104" t="str">
        <f t="shared" si="13"/>
        <v>Notes</v>
      </c>
      <c r="F26" s="162">
        <f t="shared" ref="F26" si="14">IF(D26="Comply",100%,IF(D26="Comply with 3rd Party",75%,IF(OR(D26="Do not comply",D26="Input"),0,25%)))</f>
        <v>0</v>
      </c>
      <c r="G26" s="163">
        <f t="shared" ref="G26" si="15">IFERROR(F26*O26,0)</f>
        <v>0</v>
      </c>
      <c r="H26" s="176"/>
      <c r="I26" s="160" t="s">
        <v>303</v>
      </c>
      <c r="J26" s="177"/>
      <c r="K26" s="177"/>
      <c r="L26" s="177"/>
      <c r="M26" s="160"/>
      <c r="N26" s="167"/>
      <c r="O26" s="166">
        <f t="shared" si="6"/>
        <v>10</v>
      </c>
      <c r="P26" s="155"/>
      <c r="Q26" s="156" t="s">
        <v>354</v>
      </c>
      <c r="R26" s="178"/>
    </row>
    <row r="27" spans="1:18" ht="25.5" outlineLevel="1" x14ac:dyDescent="0.2">
      <c r="A27" s="175" t="s">
        <v>355</v>
      </c>
      <c r="B27" s="173" t="s">
        <v>356</v>
      </c>
      <c r="C27" s="160" t="str">
        <f t="shared" si="2"/>
        <v>Mandatory</v>
      </c>
      <c r="D27" s="161" t="s">
        <v>175</v>
      </c>
      <c r="E27" s="104" t="str">
        <f t="shared" si="13"/>
        <v>Notes</v>
      </c>
      <c r="F27" s="162">
        <f t="shared" si="4"/>
        <v>0</v>
      </c>
      <c r="G27" s="163">
        <f t="shared" si="5"/>
        <v>0</v>
      </c>
      <c r="H27" s="164"/>
      <c r="I27" s="160" t="s">
        <v>303</v>
      </c>
      <c r="J27" s="160"/>
      <c r="K27" s="160"/>
      <c r="L27" s="160"/>
      <c r="M27" s="160"/>
      <c r="N27" s="167"/>
      <c r="O27" s="166">
        <f t="shared" si="6"/>
        <v>10</v>
      </c>
      <c r="P27" s="155"/>
      <c r="Q27" s="156">
        <v>47</v>
      </c>
      <c r="R27" s="32"/>
    </row>
    <row r="28" spans="1:18" ht="38.25" outlineLevel="1" x14ac:dyDescent="0.2">
      <c r="A28" s="172" t="s">
        <v>357</v>
      </c>
      <c r="B28" s="173" t="s">
        <v>358</v>
      </c>
      <c r="C28" s="160" t="str">
        <f t="shared" si="2"/>
        <v>Option</v>
      </c>
      <c r="D28" s="161" t="s">
        <v>175</v>
      </c>
      <c r="E28" s="104" t="str">
        <f t="shared" si="13"/>
        <v>Notes</v>
      </c>
      <c r="F28" s="162">
        <f>IF(D28="Comply",100%,IF(D28="Comply with 3rd Party",75%,IF(OR(D28="Do not comply",D28="Input"),0,25%)))</f>
        <v>0</v>
      </c>
      <c r="G28" s="163">
        <f>IFERROR(F28*O28,0)</f>
        <v>0</v>
      </c>
      <c r="H28" s="164"/>
      <c r="I28" s="160"/>
      <c r="J28" s="177"/>
      <c r="K28" s="177" t="s">
        <v>359</v>
      </c>
      <c r="L28" s="177"/>
      <c r="M28" s="177"/>
      <c r="N28" s="179"/>
      <c r="O28" s="166">
        <f t="shared" si="6"/>
        <v>6</v>
      </c>
      <c r="P28" s="155"/>
      <c r="Q28" s="156">
        <v>49</v>
      </c>
      <c r="R28" s="178"/>
    </row>
    <row r="29" spans="1:18" ht="51" outlineLevel="1" x14ac:dyDescent="0.2">
      <c r="A29" s="172" t="s">
        <v>360</v>
      </c>
      <c r="B29" s="173" t="s">
        <v>361</v>
      </c>
      <c r="C29" s="160" t="str">
        <f t="shared" si="2"/>
        <v>Mandatory</v>
      </c>
      <c r="D29" s="161" t="s">
        <v>175</v>
      </c>
      <c r="E29" s="104" t="str">
        <f t="shared" si="13"/>
        <v>Notes</v>
      </c>
      <c r="F29" s="162">
        <f t="shared" si="4"/>
        <v>0</v>
      </c>
      <c r="G29" s="163">
        <f t="shared" si="5"/>
        <v>0</v>
      </c>
      <c r="H29" s="164"/>
      <c r="I29" s="160" t="s">
        <v>303</v>
      </c>
      <c r="J29" s="160"/>
      <c r="K29" s="160"/>
      <c r="L29" s="160"/>
      <c r="M29" s="160"/>
      <c r="N29" s="167" t="s">
        <v>362</v>
      </c>
      <c r="O29" s="166">
        <f t="shared" si="6"/>
        <v>10</v>
      </c>
      <c r="P29" s="155"/>
      <c r="Q29" s="156">
        <v>52</v>
      </c>
      <c r="R29" s="32"/>
    </row>
    <row r="30" spans="1:18" ht="25.5" outlineLevel="1" x14ac:dyDescent="0.2">
      <c r="A30" s="172" t="s">
        <v>363</v>
      </c>
      <c r="B30" s="173" t="s">
        <v>364</v>
      </c>
      <c r="C30" s="160" t="str">
        <f>IF($I30&lt;&gt;"",$I$3,IF($J30&lt;&gt;"",$J$3,IF($K30&lt;&gt;"",$K$3,IF($L30&lt;&gt;"",$L$3,IF($M30&lt;&gt;"",$M$3,"-")))))</f>
        <v>Mandatory</v>
      </c>
      <c r="D30" s="161" t="s">
        <v>175</v>
      </c>
      <c r="E30" s="104" t="str">
        <f t="shared" si="13"/>
        <v>Notes</v>
      </c>
      <c r="F30" s="162">
        <f>IF(D30="Comply",100%,IF(D30="Comply with 3rd Party",75%,IF(OR(D30="Do not comply",D30="Input"),0,25%)))</f>
        <v>0</v>
      </c>
      <c r="G30" s="163">
        <f>IFERROR(F30*O30,0)</f>
        <v>0</v>
      </c>
      <c r="H30" s="170"/>
      <c r="I30" s="160" t="s">
        <v>303</v>
      </c>
      <c r="J30" s="160"/>
      <c r="K30" s="160"/>
      <c r="L30" s="160"/>
      <c r="M30" s="160"/>
      <c r="N30" s="167"/>
      <c r="O30" s="166">
        <f t="shared" si="6"/>
        <v>10</v>
      </c>
      <c r="P30" s="155"/>
      <c r="Q30" s="156">
        <v>73</v>
      </c>
      <c r="R30" s="32"/>
    </row>
    <row r="31" spans="1:18" ht="26.25" outlineLevel="1" thickBot="1" x14ac:dyDescent="0.25">
      <c r="A31" s="175" t="s">
        <v>365</v>
      </c>
      <c r="B31" s="180" t="s">
        <v>366</v>
      </c>
      <c r="C31" s="160" t="str">
        <f t="shared" si="2"/>
        <v>Mandatory</v>
      </c>
      <c r="D31" s="161" t="s">
        <v>175</v>
      </c>
      <c r="E31" s="104" t="str">
        <f t="shared" si="13"/>
        <v>Notes</v>
      </c>
      <c r="F31" s="162">
        <f>IF(D31="Comply",100%,IF(D31="Comply with 3rd Party",75%,IF(OR(D31="Do not comply",D31="Input"),0,25%)))</f>
        <v>0</v>
      </c>
      <c r="G31" s="163">
        <f>IFERROR(F31*O31,0)</f>
        <v>0</v>
      </c>
      <c r="H31" s="176"/>
      <c r="I31" s="160" t="s">
        <v>303</v>
      </c>
      <c r="J31" s="177"/>
      <c r="K31" s="177"/>
      <c r="L31" s="177"/>
      <c r="M31" s="160"/>
      <c r="N31" s="167"/>
      <c r="O31" s="166">
        <f t="shared" si="6"/>
        <v>10</v>
      </c>
      <c r="P31" s="155"/>
      <c r="Q31" s="156">
        <v>56</v>
      </c>
      <c r="R31" s="178"/>
    </row>
    <row r="32" spans="1:18" ht="23.25" thickBot="1" x14ac:dyDescent="0.25">
      <c r="A32" s="146" t="s">
        <v>367</v>
      </c>
      <c r="B32" s="147"/>
      <c r="C32" s="148" t="str">
        <f>C$3</f>
        <v>Requirement</v>
      </c>
      <c r="D32" s="148" t="str">
        <f>D$3</f>
        <v>Compliance</v>
      </c>
      <c r="E32" s="149" t="str">
        <f>E$3</f>
        <v>Notes/Explanation</v>
      </c>
      <c r="F32" s="150" t="str">
        <f t="shared" ref="F32:G32" si="16">F$3</f>
        <v>Score</v>
      </c>
      <c r="G32" s="151" t="str">
        <f t="shared" si="16"/>
        <v>Weighted Score</v>
      </c>
      <c r="H32" s="152"/>
      <c r="I32" s="153" t="str">
        <f>I$3</f>
        <v>Mandatory</v>
      </c>
      <c r="J32" s="153" t="str">
        <f t="shared" ref="J32:O32" si="17">J$3</f>
        <v>Preferred</v>
      </c>
      <c r="K32" s="153" t="str">
        <f t="shared" si="17"/>
        <v>Option</v>
      </c>
      <c r="L32" s="153" t="str">
        <f t="shared" si="17"/>
        <v>Somewhat Preferred</v>
      </c>
      <c r="M32" s="153" t="str">
        <f t="shared" si="17"/>
        <v>Not Required</v>
      </c>
      <c r="N32" s="154" t="str">
        <f t="shared" si="17"/>
        <v>Approximate $ or notes about availability of feature</v>
      </c>
      <c r="O32" s="154" t="str">
        <f t="shared" si="17"/>
        <v>Weight (1-10)</v>
      </c>
      <c r="P32" s="155"/>
      <c r="Q32" s="156">
        <v>60</v>
      </c>
      <c r="R32" s="32"/>
    </row>
    <row r="33" spans="1:18" ht="25.5" outlineLevel="1" x14ac:dyDescent="0.2">
      <c r="A33" s="181" t="s">
        <v>368</v>
      </c>
      <c r="B33" s="182" t="s">
        <v>369</v>
      </c>
      <c r="C33" s="160" t="str">
        <f t="shared" si="2"/>
        <v>Preferred</v>
      </c>
      <c r="D33" s="161" t="s">
        <v>175</v>
      </c>
      <c r="E33" s="104" t="str">
        <f t="shared" ref="E33:E40" si="18">IF(AND(OR(D33="Do not Comply",D33="Partial Comply"),OR(C33="Mandatory",C33="Preferred",C33="Option")),"Feature is required, please describe a work-around that would provide similar functionality",IF(OR(D33="Partial Comply",D33="Do not Comply"),"Explain",IF(AND(D33="Option",OR(C33="Mandatory",C33="Preferred",C33="Option")),"Total installed cost of option MUST be provided",IF(D33="Option","Provide total installed cost of option",IF(OR(D33="Comply",D33="Comply with 3rd Party"),"Included at no extra cost in base package","Notes")))))</f>
        <v>Notes</v>
      </c>
      <c r="F33" s="162">
        <f t="shared" ref="F33:F40" si="19">IF(D33="Comply",100%,IF(D33="Comply with 3rd Party",75%,IF(OR(D33="Do not comply",D33="Input"),0,25%)))</f>
        <v>0</v>
      </c>
      <c r="G33" s="163">
        <f t="shared" ref="G33:G40" si="20">IFERROR(F33*O33,0)</f>
        <v>0</v>
      </c>
      <c r="H33" s="170"/>
      <c r="I33" s="160"/>
      <c r="J33" s="160" t="s">
        <v>303</v>
      </c>
      <c r="K33" s="160"/>
      <c r="L33" s="160"/>
      <c r="M33" s="160"/>
      <c r="N33" s="174" t="s">
        <v>370</v>
      </c>
      <c r="O33" s="166">
        <f t="shared" ref="O33:O40" si="21">IF($C33=$I$3,10,IF($C33=$J$3,8,IF($C33=$K$3,6,IF($C33=$L$3,2,IF($C33=$M$3,0,"")))))</f>
        <v>8</v>
      </c>
      <c r="P33" s="155"/>
      <c r="Q33" s="156">
        <v>61</v>
      </c>
      <c r="R33" s="32"/>
    </row>
    <row r="34" spans="1:18" ht="51" outlineLevel="1" x14ac:dyDescent="0.2">
      <c r="A34" s="181" t="s">
        <v>371</v>
      </c>
      <c r="B34" s="182" t="s">
        <v>372</v>
      </c>
      <c r="C34" s="160" t="str">
        <f t="shared" si="2"/>
        <v>Preferred</v>
      </c>
      <c r="D34" s="161" t="s">
        <v>175</v>
      </c>
      <c r="E34" s="104" t="str">
        <f t="shared" si="18"/>
        <v>Notes</v>
      </c>
      <c r="F34" s="162">
        <f t="shared" si="19"/>
        <v>0</v>
      </c>
      <c r="G34" s="163">
        <f t="shared" si="20"/>
        <v>0</v>
      </c>
      <c r="H34" s="170"/>
      <c r="I34" s="160"/>
      <c r="J34" s="160" t="s">
        <v>303</v>
      </c>
      <c r="K34" s="160"/>
      <c r="L34" s="160"/>
      <c r="M34" s="160"/>
      <c r="N34" s="174" t="s">
        <v>373</v>
      </c>
      <c r="O34" s="166">
        <f t="shared" si="21"/>
        <v>8</v>
      </c>
      <c r="P34" s="155"/>
      <c r="Q34" s="156">
        <v>62</v>
      </c>
      <c r="R34" s="32"/>
    </row>
    <row r="35" spans="1:18" outlineLevel="1" x14ac:dyDescent="0.2">
      <c r="A35" s="172" t="s">
        <v>374</v>
      </c>
      <c r="B35" s="173" t="s">
        <v>375</v>
      </c>
      <c r="C35" s="160" t="str">
        <f t="shared" si="2"/>
        <v>Preferred</v>
      </c>
      <c r="D35" s="161" t="s">
        <v>175</v>
      </c>
      <c r="E35" s="104" t="str">
        <f t="shared" si="18"/>
        <v>Notes</v>
      </c>
      <c r="F35" s="162">
        <f t="shared" si="19"/>
        <v>0</v>
      </c>
      <c r="G35" s="163">
        <f t="shared" si="20"/>
        <v>0</v>
      </c>
      <c r="H35" s="164"/>
      <c r="I35" s="160"/>
      <c r="J35" s="160" t="s">
        <v>303</v>
      </c>
      <c r="K35" s="160"/>
      <c r="L35" s="160"/>
      <c r="M35" s="160"/>
      <c r="N35" s="167"/>
      <c r="O35" s="166">
        <f t="shared" si="21"/>
        <v>8</v>
      </c>
      <c r="P35" s="155"/>
      <c r="Q35" s="156">
        <v>164</v>
      </c>
      <c r="R35" s="32"/>
    </row>
    <row r="36" spans="1:18" ht="38.25" outlineLevel="1" x14ac:dyDescent="0.2">
      <c r="A36" s="183" t="s">
        <v>376</v>
      </c>
      <c r="B36" s="184" t="s">
        <v>377</v>
      </c>
      <c r="C36" s="160" t="str">
        <f t="shared" si="2"/>
        <v>Option</v>
      </c>
      <c r="D36" s="161" t="s">
        <v>175</v>
      </c>
      <c r="E36" s="104" t="str">
        <f t="shared" si="18"/>
        <v>Notes</v>
      </c>
      <c r="F36" s="162">
        <f t="shared" si="19"/>
        <v>0</v>
      </c>
      <c r="G36" s="163">
        <f t="shared" si="20"/>
        <v>0</v>
      </c>
      <c r="H36" s="164"/>
      <c r="I36" s="160"/>
      <c r="J36" s="160"/>
      <c r="K36" s="160" t="s">
        <v>303</v>
      </c>
      <c r="L36" s="160"/>
      <c r="M36" s="160"/>
      <c r="N36" s="185" t="s">
        <v>378</v>
      </c>
      <c r="O36" s="166">
        <f t="shared" si="21"/>
        <v>6</v>
      </c>
      <c r="P36" s="155"/>
      <c r="Q36" s="156">
        <v>66</v>
      </c>
      <c r="R36" s="32"/>
    </row>
    <row r="37" spans="1:18" ht="38.25" outlineLevel="1" x14ac:dyDescent="0.2">
      <c r="A37" s="172" t="s">
        <v>379</v>
      </c>
      <c r="B37" s="173" t="s">
        <v>380</v>
      </c>
      <c r="C37" s="160" t="str">
        <f t="shared" si="2"/>
        <v>Preferred</v>
      </c>
      <c r="D37" s="161" t="s">
        <v>175</v>
      </c>
      <c r="E37" s="104" t="str">
        <f t="shared" si="18"/>
        <v>Notes</v>
      </c>
      <c r="F37" s="162">
        <f t="shared" si="19"/>
        <v>0</v>
      </c>
      <c r="G37" s="163">
        <f t="shared" si="20"/>
        <v>0</v>
      </c>
      <c r="H37" s="164"/>
      <c r="I37" s="160"/>
      <c r="J37" s="160" t="s">
        <v>303</v>
      </c>
      <c r="K37" s="160"/>
      <c r="L37" s="160"/>
      <c r="M37" s="160"/>
      <c r="N37" s="167" t="s">
        <v>381</v>
      </c>
      <c r="O37" s="166">
        <f t="shared" si="21"/>
        <v>8</v>
      </c>
      <c r="P37" s="155"/>
      <c r="Q37" s="156">
        <v>68</v>
      </c>
      <c r="R37" s="32"/>
    </row>
    <row r="38" spans="1:18" ht="25.5" outlineLevel="1" x14ac:dyDescent="0.2">
      <c r="A38" s="175" t="s">
        <v>382</v>
      </c>
      <c r="B38" s="173" t="s">
        <v>383</v>
      </c>
      <c r="C38" s="160" t="str">
        <f t="shared" si="2"/>
        <v>Preferred</v>
      </c>
      <c r="D38" s="161" t="s">
        <v>175</v>
      </c>
      <c r="E38" s="104" t="str">
        <f t="shared" si="18"/>
        <v>Notes</v>
      </c>
      <c r="F38" s="162">
        <f t="shared" si="19"/>
        <v>0</v>
      </c>
      <c r="G38" s="163">
        <f t="shared" si="20"/>
        <v>0</v>
      </c>
      <c r="H38" s="164"/>
      <c r="I38" s="160"/>
      <c r="J38" s="160" t="s">
        <v>303</v>
      </c>
      <c r="K38" s="160"/>
      <c r="L38" s="160"/>
      <c r="M38" s="160"/>
      <c r="N38" s="167" t="s">
        <v>384</v>
      </c>
      <c r="O38" s="166">
        <f t="shared" si="21"/>
        <v>8</v>
      </c>
      <c r="P38" s="155"/>
      <c r="Q38" s="156">
        <v>70</v>
      </c>
      <c r="R38" s="32"/>
    </row>
    <row r="39" spans="1:18" ht="38.25" outlineLevel="1" x14ac:dyDescent="0.2">
      <c r="A39" s="186" t="s">
        <v>385</v>
      </c>
      <c r="B39" s="182" t="s">
        <v>386</v>
      </c>
      <c r="C39" s="160" t="str">
        <f t="shared" si="2"/>
        <v>Preferred</v>
      </c>
      <c r="D39" s="161" t="s">
        <v>175</v>
      </c>
      <c r="E39" s="104" t="str">
        <f t="shared" si="18"/>
        <v>Notes</v>
      </c>
      <c r="F39" s="162">
        <f t="shared" si="19"/>
        <v>0</v>
      </c>
      <c r="G39" s="163">
        <f t="shared" si="20"/>
        <v>0</v>
      </c>
      <c r="H39" s="170"/>
      <c r="I39" s="160"/>
      <c r="J39" s="160" t="s">
        <v>303</v>
      </c>
      <c r="K39" s="160"/>
      <c r="L39" s="160"/>
      <c r="M39" s="160"/>
      <c r="N39" s="165"/>
      <c r="O39" s="166">
        <f t="shared" si="21"/>
        <v>8</v>
      </c>
      <c r="P39" s="155"/>
      <c r="Q39" s="156">
        <v>71</v>
      </c>
      <c r="R39" s="32"/>
    </row>
    <row r="40" spans="1:18" ht="26.25" outlineLevel="1" thickBot="1" x14ac:dyDescent="0.25">
      <c r="A40" s="175" t="s">
        <v>387</v>
      </c>
      <c r="B40" s="173" t="s">
        <v>388</v>
      </c>
      <c r="C40" s="160" t="str">
        <f t="shared" si="2"/>
        <v>Preferred</v>
      </c>
      <c r="D40" s="161" t="s">
        <v>175</v>
      </c>
      <c r="E40" s="104" t="str">
        <f t="shared" si="18"/>
        <v>Notes</v>
      </c>
      <c r="F40" s="162">
        <f t="shared" si="19"/>
        <v>0</v>
      </c>
      <c r="G40" s="163">
        <f t="shared" si="20"/>
        <v>0</v>
      </c>
      <c r="H40" s="164"/>
      <c r="I40" s="160"/>
      <c r="J40" s="160" t="s">
        <v>303</v>
      </c>
      <c r="K40" s="160"/>
      <c r="L40" s="160"/>
      <c r="M40" s="160"/>
      <c r="N40" s="187"/>
      <c r="O40" s="166">
        <f t="shared" si="21"/>
        <v>8</v>
      </c>
      <c r="P40" s="155"/>
      <c r="Q40" s="156">
        <v>72</v>
      </c>
      <c r="R40" s="32"/>
    </row>
    <row r="41" spans="1:18" ht="23.25" thickBot="1" x14ac:dyDescent="0.25">
      <c r="A41" s="146" t="s">
        <v>389</v>
      </c>
      <c r="B41" s="148"/>
      <c r="C41" s="148" t="str">
        <f>C$3</f>
        <v>Requirement</v>
      </c>
      <c r="D41" s="148" t="str">
        <f>D$3</f>
        <v>Compliance</v>
      </c>
      <c r="E41" s="149" t="str">
        <f>E$3</f>
        <v>Notes/Explanation</v>
      </c>
      <c r="F41" s="150" t="str">
        <f t="shared" ref="F41:G41" si="22">F$3</f>
        <v>Score</v>
      </c>
      <c r="G41" s="151" t="str">
        <f t="shared" si="22"/>
        <v>Weighted Score</v>
      </c>
      <c r="H41" s="152"/>
      <c r="I41" s="153" t="str">
        <f>I$3</f>
        <v>Mandatory</v>
      </c>
      <c r="J41" s="153" t="str">
        <f t="shared" ref="J41:O41" si="23">J$3</f>
        <v>Preferred</v>
      </c>
      <c r="K41" s="153" t="str">
        <f t="shared" si="23"/>
        <v>Option</v>
      </c>
      <c r="L41" s="153" t="str">
        <f t="shared" si="23"/>
        <v>Somewhat Preferred</v>
      </c>
      <c r="M41" s="153" t="str">
        <f t="shared" si="23"/>
        <v>Not Required</v>
      </c>
      <c r="N41" s="154" t="str">
        <f t="shared" si="23"/>
        <v>Approximate $ or notes about availability of feature</v>
      </c>
      <c r="O41" s="154" t="str">
        <f t="shared" si="23"/>
        <v>Weight (1-10)</v>
      </c>
      <c r="P41" s="155"/>
      <c r="Q41" s="156">
        <v>78</v>
      </c>
      <c r="R41" s="32"/>
    </row>
    <row r="42" spans="1:18" ht="38.25" outlineLevel="1" x14ac:dyDescent="0.2">
      <c r="A42" s="172" t="s">
        <v>390</v>
      </c>
      <c r="B42" s="173" t="s">
        <v>391</v>
      </c>
      <c r="C42" s="160" t="str">
        <f t="shared" ref="C42:C55" si="24">IF($I42&lt;&gt;"",$I$3,IF($J42&lt;&gt;"",$J$3,IF($K42&lt;&gt;"",$K$3,IF($L42&lt;&gt;"",$L$3,IF($M42&lt;&gt;"",$M$3,"-")))))</f>
        <v>Preferred</v>
      </c>
      <c r="D42" s="161" t="s">
        <v>175</v>
      </c>
      <c r="E42" s="104" t="str">
        <f t="shared" ref="E42:E55" si="25">IF(AND(OR(D42="Do not Comply",D42="Partial Comply"),OR(C42="Mandatory",C42="Preferred",C42="Option")),"Feature is required, please describe a work-around that would provide similar functionality",IF(OR(D42="Partial Comply",D42="Do not Comply"),"Explain",IF(AND(D42="Option",OR(C42="Mandatory",C42="Preferred",C42="Option")),"Total installed cost of option MUST be provided",IF(D42="Option","Provide total installed cost of option",IF(OR(D42="Comply",D42="Comply with 3rd Party"),"Included at no extra cost in base package","Notes")))))</f>
        <v>Notes</v>
      </c>
      <c r="F42" s="162">
        <f t="shared" ref="F42:F55" si="26">IF(D42="Comply",100%,IF(D42="Comply with 3rd Party",75%,IF(OR(D42="Do not comply",D42="Input"),0,25%)))</f>
        <v>0</v>
      </c>
      <c r="G42" s="163">
        <f t="shared" ref="G42:G55" si="27">IFERROR(F42*O42,0)</f>
        <v>0</v>
      </c>
      <c r="H42" s="164"/>
      <c r="I42" s="160"/>
      <c r="J42" s="160" t="s">
        <v>392</v>
      </c>
      <c r="K42" s="160"/>
      <c r="L42" s="160"/>
      <c r="M42" s="160"/>
      <c r="N42" s="167"/>
      <c r="O42" s="166">
        <f t="shared" ref="O42:O55" si="28">IF($C42=$I$3,10,IF($C42=$J$3,8,IF($C42=$K$3,6,IF($C42=$L$3,2,IF($C42=$M$3,0,"")))))</f>
        <v>8</v>
      </c>
      <c r="P42" s="155"/>
      <c r="Q42" s="156">
        <v>79</v>
      </c>
      <c r="R42" s="32"/>
    </row>
    <row r="43" spans="1:18" ht="38.25" outlineLevel="1" x14ac:dyDescent="0.2">
      <c r="A43" s="172" t="s">
        <v>393</v>
      </c>
      <c r="B43" s="173" t="s">
        <v>394</v>
      </c>
      <c r="C43" s="160" t="str">
        <f t="shared" si="24"/>
        <v>Option</v>
      </c>
      <c r="D43" s="161" t="s">
        <v>175</v>
      </c>
      <c r="E43" s="104" t="str">
        <f t="shared" si="25"/>
        <v>Notes</v>
      </c>
      <c r="F43" s="162">
        <f t="shared" si="26"/>
        <v>0</v>
      </c>
      <c r="G43" s="163">
        <f t="shared" si="27"/>
        <v>0</v>
      </c>
      <c r="H43" s="164"/>
      <c r="I43" s="160"/>
      <c r="J43" s="160"/>
      <c r="K43" s="160" t="s">
        <v>303</v>
      </c>
      <c r="L43" s="160"/>
      <c r="M43" s="160"/>
      <c r="N43" s="167" t="s">
        <v>395</v>
      </c>
      <c r="O43" s="166">
        <f t="shared" si="28"/>
        <v>6</v>
      </c>
      <c r="P43" s="155"/>
      <c r="Q43" s="156">
        <v>80</v>
      </c>
      <c r="R43" s="32"/>
    </row>
    <row r="44" spans="1:18" ht="25.5" outlineLevel="1" x14ac:dyDescent="0.2">
      <c r="A44" s="175" t="s">
        <v>396</v>
      </c>
      <c r="B44" s="173" t="s">
        <v>397</v>
      </c>
      <c r="C44" s="160" t="str">
        <f t="shared" si="24"/>
        <v>Preferred</v>
      </c>
      <c r="D44" s="161" t="s">
        <v>175</v>
      </c>
      <c r="E44" s="104" t="str">
        <f t="shared" si="25"/>
        <v>Notes</v>
      </c>
      <c r="F44" s="162">
        <f t="shared" si="26"/>
        <v>0</v>
      </c>
      <c r="G44" s="163">
        <f t="shared" si="27"/>
        <v>0</v>
      </c>
      <c r="H44" s="164"/>
      <c r="I44" s="160"/>
      <c r="J44" s="160" t="s">
        <v>303</v>
      </c>
      <c r="K44" s="160"/>
      <c r="L44" s="160"/>
      <c r="M44" s="160"/>
      <c r="N44" s="167"/>
      <c r="O44" s="166">
        <f t="shared" si="28"/>
        <v>8</v>
      </c>
      <c r="P44" s="155"/>
      <c r="Q44" s="156">
        <v>81</v>
      </c>
      <c r="R44" s="32"/>
    </row>
    <row r="45" spans="1:18" ht="25.5" outlineLevel="1" x14ac:dyDescent="0.2">
      <c r="A45" s="172" t="s">
        <v>398</v>
      </c>
      <c r="B45" s="188" t="s">
        <v>399</v>
      </c>
      <c r="C45" s="160" t="str">
        <f t="shared" si="24"/>
        <v>Preferred</v>
      </c>
      <c r="D45" s="161" t="s">
        <v>175</v>
      </c>
      <c r="E45" s="104" t="str">
        <f t="shared" si="25"/>
        <v>Notes</v>
      </c>
      <c r="F45" s="162">
        <f t="shared" si="26"/>
        <v>0</v>
      </c>
      <c r="G45" s="163">
        <f t="shared" si="27"/>
        <v>0</v>
      </c>
      <c r="H45" s="164"/>
      <c r="I45" s="160"/>
      <c r="J45" s="160" t="s">
        <v>303</v>
      </c>
      <c r="K45" s="160"/>
      <c r="L45" s="160"/>
      <c r="M45" s="160"/>
      <c r="N45" s="167"/>
      <c r="O45" s="166">
        <f t="shared" si="28"/>
        <v>8</v>
      </c>
      <c r="P45" s="155"/>
      <c r="Q45" s="156">
        <v>82</v>
      </c>
      <c r="R45" s="32"/>
    </row>
    <row r="46" spans="1:18" ht="63.75" outlineLevel="1" x14ac:dyDescent="0.2">
      <c r="A46" s="181" t="s">
        <v>371</v>
      </c>
      <c r="B46" s="182" t="s">
        <v>400</v>
      </c>
      <c r="C46" s="160" t="str">
        <f t="shared" si="24"/>
        <v>Mandatory</v>
      </c>
      <c r="D46" s="161" t="s">
        <v>175</v>
      </c>
      <c r="E46" s="104" t="str">
        <f t="shared" si="25"/>
        <v>Notes</v>
      </c>
      <c r="F46" s="162">
        <f t="shared" si="26"/>
        <v>0</v>
      </c>
      <c r="G46" s="163">
        <f t="shared" si="27"/>
        <v>0</v>
      </c>
      <c r="H46" s="170"/>
      <c r="I46" s="160" t="s">
        <v>303</v>
      </c>
      <c r="J46" s="160"/>
      <c r="K46" s="160"/>
      <c r="L46" s="160"/>
      <c r="M46" s="160"/>
      <c r="N46" s="174" t="s">
        <v>401</v>
      </c>
      <c r="O46" s="166">
        <f t="shared" si="28"/>
        <v>10</v>
      </c>
      <c r="P46" s="155"/>
      <c r="Q46" s="156">
        <v>84</v>
      </c>
      <c r="R46" s="32"/>
    </row>
    <row r="47" spans="1:18" ht="25.5" outlineLevel="1" x14ac:dyDescent="0.2">
      <c r="A47" s="175" t="s">
        <v>402</v>
      </c>
      <c r="B47" s="173" t="s">
        <v>403</v>
      </c>
      <c r="C47" s="160" t="str">
        <f t="shared" si="24"/>
        <v>Preferred</v>
      </c>
      <c r="D47" s="161" t="s">
        <v>175</v>
      </c>
      <c r="E47" s="104" t="str">
        <f t="shared" si="25"/>
        <v>Notes</v>
      </c>
      <c r="F47" s="162">
        <f t="shared" si="26"/>
        <v>0</v>
      </c>
      <c r="G47" s="163">
        <f t="shared" si="27"/>
        <v>0</v>
      </c>
      <c r="H47" s="164"/>
      <c r="I47" s="160"/>
      <c r="J47" s="160" t="s">
        <v>303</v>
      </c>
      <c r="K47" s="160"/>
      <c r="L47" s="160"/>
      <c r="M47" s="160"/>
      <c r="N47" s="187"/>
      <c r="O47" s="166">
        <f t="shared" si="28"/>
        <v>8</v>
      </c>
      <c r="P47" s="155"/>
      <c r="Q47" s="156">
        <v>85</v>
      </c>
      <c r="R47" s="32"/>
    </row>
    <row r="48" spans="1:18" ht="63.75" outlineLevel="1" x14ac:dyDescent="0.2">
      <c r="A48" s="189" t="s">
        <v>404</v>
      </c>
      <c r="B48" s="182" t="s">
        <v>405</v>
      </c>
      <c r="C48" s="160" t="str">
        <f t="shared" si="24"/>
        <v>Preferred</v>
      </c>
      <c r="D48" s="161" t="s">
        <v>175</v>
      </c>
      <c r="E48" s="104" t="str">
        <f t="shared" si="25"/>
        <v>Notes</v>
      </c>
      <c r="F48" s="162">
        <f t="shared" si="26"/>
        <v>0</v>
      </c>
      <c r="G48" s="163">
        <f t="shared" si="27"/>
        <v>0</v>
      </c>
      <c r="H48" s="170"/>
      <c r="I48" s="160"/>
      <c r="J48" s="160" t="s">
        <v>303</v>
      </c>
      <c r="K48" s="160"/>
      <c r="L48" s="160"/>
      <c r="M48" s="160"/>
      <c r="N48" s="174" t="s">
        <v>406</v>
      </c>
      <c r="O48" s="166">
        <f t="shared" si="28"/>
        <v>8</v>
      </c>
      <c r="P48" s="155"/>
      <c r="Q48" s="156">
        <v>86</v>
      </c>
      <c r="R48" s="32"/>
    </row>
    <row r="49" spans="1:18" ht="38.25" outlineLevel="1" x14ac:dyDescent="0.2">
      <c r="A49" s="181" t="s">
        <v>407</v>
      </c>
      <c r="B49" s="182" t="s">
        <v>408</v>
      </c>
      <c r="C49" s="160" t="str">
        <f t="shared" si="24"/>
        <v>Preferred</v>
      </c>
      <c r="D49" s="161" t="s">
        <v>175</v>
      </c>
      <c r="E49" s="104" t="str">
        <f t="shared" si="25"/>
        <v>Notes</v>
      </c>
      <c r="F49" s="162">
        <f t="shared" si="26"/>
        <v>0</v>
      </c>
      <c r="G49" s="163">
        <f t="shared" si="27"/>
        <v>0</v>
      </c>
      <c r="H49" s="170"/>
      <c r="I49" s="160"/>
      <c r="J49" s="160" t="s">
        <v>303</v>
      </c>
      <c r="K49" s="160"/>
      <c r="L49" s="160"/>
      <c r="M49" s="160"/>
      <c r="N49" s="174" t="s">
        <v>409</v>
      </c>
      <c r="O49" s="166">
        <f t="shared" si="28"/>
        <v>8</v>
      </c>
      <c r="P49" s="155"/>
      <c r="Q49" s="156">
        <v>87</v>
      </c>
      <c r="R49" s="32"/>
    </row>
    <row r="50" spans="1:18" ht="38.25" outlineLevel="1" x14ac:dyDescent="0.2">
      <c r="A50" s="172" t="s">
        <v>410</v>
      </c>
      <c r="B50" s="173" t="s">
        <v>411</v>
      </c>
      <c r="C50" s="160" t="str">
        <f t="shared" si="24"/>
        <v>Somewhat Preferred</v>
      </c>
      <c r="D50" s="161" t="s">
        <v>175</v>
      </c>
      <c r="E50" s="104" t="str">
        <f t="shared" si="25"/>
        <v>Notes</v>
      </c>
      <c r="F50" s="162">
        <f t="shared" si="26"/>
        <v>0</v>
      </c>
      <c r="G50" s="163">
        <f t="shared" si="27"/>
        <v>0</v>
      </c>
      <c r="H50" s="164"/>
      <c r="I50" s="160"/>
      <c r="J50" s="160"/>
      <c r="K50" s="160"/>
      <c r="L50" s="160" t="s">
        <v>303</v>
      </c>
      <c r="M50" s="160"/>
      <c r="N50" s="167" t="s">
        <v>412</v>
      </c>
      <c r="O50" s="166">
        <f t="shared" si="28"/>
        <v>2</v>
      </c>
      <c r="P50" s="155"/>
      <c r="Q50" s="156">
        <v>92</v>
      </c>
      <c r="R50" s="32"/>
    </row>
    <row r="51" spans="1:18" ht="38.25" outlineLevel="1" x14ac:dyDescent="0.2">
      <c r="A51" s="175" t="s">
        <v>413</v>
      </c>
      <c r="B51" s="173" t="s">
        <v>414</v>
      </c>
      <c r="C51" s="160" t="str">
        <f>IF($I51&lt;&gt;"",$I$3,IF($J51&lt;&gt;"",$J$3,IF($K51&lt;&gt;"",$K$3,IF($L51&lt;&gt;"",$L$3,IF($M51&lt;&gt;"",$M$3,"-")))))</f>
        <v>Somewhat Preferred</v>
      </c>
      <c r="D51" s="161" t="s">
        <v>175</v>
      </c>
      <c r="E51" s="104" t="str">
        <f>IF(AND(OR(D51="Do not Comply",D51="Partial Comply"),OR(C51="Mandatory",C51="Preferred",C51="Option")),"Feature is required, please describe a work-around that would provide similar functionality",IF(OR(D51="Partial Comply",D51="Do not Comply"),"Explain",IF(AND(D51="Option",OR(C51="Mandatory",C51="Preferred",C51="Option")),"Total installed cost of option MUST be provided",IF(D51="Option","Provide total installed cost of option",IF(OR(D51="Comply",D51="Comply with 3rd Party"),"Included at no extra cost in base package","Notes")))))</f>
        <v>Notes</v>
      </c>
      <c r="F51" s="162">
        <f>IF(D51="Comply",100%,IF(D51="Comply with 3rd Party",75%,IF(OR(D51="Do not comply",D51="Input"),0,25%)))</f>
        <v>0</v>
      </c>
      <c r="G51" s="163">
        <f>IFERROR(F51*O51,0)</f>
        <v>0</v>
      </c>
      <c r="H51" s="164"/>
      <c r="I51" s="160"/>
      <c r="J51" s="160"/>
      <c r="K51" s="160"/>
      <c r="L51" s="160" t="s">
        <v>303</v>
      </c>
      <c r="M51" s="160"/>
      <c r="N51" s="167" t="s">
        <v>415</v>
      </c>
      <c r="O51" s="166">
        <f>IF($C51=$I$3,10,IF($C51=$J$3,8,IF($C51=$K$3,6,IF($C51=$L$3,2,IF($C51=$M$3,0,"")))))</f>
        <v>2</v>
      </c>
      <c r="P51" s="155"/>
      <c r="Q51" s="156">
        <v>91</v>
      </c>
      <c r="R51" s="32"/>
    </row>
    <row r="52" spans="1:18" ht="38.25" outlineLevel="1" x14ac:dyDescent="0.2">
      <c r="A52" s="172" t="s">
        <v>416</v>
      </c>
      <c r="B52" s="173" t="s">
        <v>417</v>
      </c>
      <c r="C52" s="160" t="str">
        <f t="shared" si="24"/>
        <v>Preferred</v>
      </c>
      <c r="D52" s="161" t="s">
        <v>175</v>
      </c>
      <c r="E52" s="104" t="str">
        <f t="shared" si="25"/>
        <v>Notes</v>
      </c>
      <c r="F52" s="162">
        <f t="shared" si="26"/>
        <v>0</v>
      </c>
      <c r="G52" s="163">
        <f t="shared" si="27"/>
        <v>0</v>
      </c>
      <c r="H52" s="164"/>
      <c r="I52" s="160"/>
      <c r="J52" s="160" t="s">
        <v>303</v>
      </c>
      <c r="K52" s="160"/>
      <c r="L52" s="160"/>
      <c r="M52" s="160"/>
      <c r="N52" s="167"/>
      <c r="O52" s="166">
        <f t="shared" si="28"/>
        <v>8</v>
      </c>
      <c r="P52" s="155"/>
      <c r="Q52" s="156">
        <v>93</v>
      </c>
      <c r="R52" s="32"/>
    </row>
    <row r="53" spans="1:18" ht="38.25" outlineLevel="1" x14ac:dyDescent="0.2">
      <c r="A53" s="172" t="s">
        <v>418</v>
      </c>
      <c r="B53" s="173" t="s">
        <v>419</v>
      </c>
      <c r="C53" s="160" t="str">
        <f t="shared" si="24"/>
        <v>Preferred</v>
      </c>
      <c r="D53" s="161" t="s">
        <v>175</v>
      </c>
      <c r="E53" s="104" t="str">
        <f t="shared" si="25"/>
        <v>Notes</v>
      </c>
      <c r="F53" s="162">
        <f t="shared" si="26"/>
        <v>0</v>
      </c>
      <c r="G53" s="163">
        <f t="shared" si="27"/>
        <v>0</v>
      </c>
      <c r="H53" s="164"/>
      <c r="I53" s="160"/>
      <c r="J53" s="160" t="s">
        <v>303</v>
      </c>
      <c r="K53" s="160"/>
      <c r="L53" s="160"/>
      <c r="M53" s="160"/>
      <c r="N53" s="167" t="s">
        <v>420</v>
      </c>
      <c r="O53" s="166">
        <f t="shared" si="28"/>
        <v>8</v>
      </c>
      <c r="P53" s="155"/>
      <c r="Q53" s="156">
        <v>98</v>
      </c>
      <c r="R53" s="32"/>
    </row>
    <row r="54" spans="1:18" ht="38.25" outlineLevel="1" x14ac:dyDescent="0.2">
      <c r="A54" s="172" t="s">
        <v>421</v>
      </c>
      <c r="B54" s="173" t="s">
        <v>422</v>
      </c>
      <c r="C54" s="160" t="str">
        <f t="shared" si="24"/>
        <v>Mandatory</v>
      </c>
      <c r="D54" s="161" t="s">
        <v>175</v>
      </c>
      <c r="E54" s="104" t="str">
        <f t="shared" si="25"/>
        <v>Notes</v>
      </c>
      <c r="F54" s="162">
        <f t="shared" si="26"/>
        <v>0</v>
      </c>
      <c r="G54" s="163">
        <f t="shared" si="27"/>
        <v>0</v>
      </c>
      <c r="H54" s="164"/>
      <c r="I54" s="160" t="s">
        <v>303</v>
      </c>
      <c r="J54" s="160"/>
      <c r="K54" s="160"/>
      <c r="L54" s="160"/>
      <c r="M54" s="160"/>
      <c r="N54" s="167" t="s">
        <v>293</v>
      </c>
      <c r="O54" s="166">
        <f t="shared" si="28"/>
        <v>10</v>
      </c>
      <c r="P54" s="155"/>
      <c r="Q54" s="156">
        <v>99</v>
      </c>
      <c r="R54" s="32"/>
    </row>
    <row r="55" spans="1:18" ht="51.75" outlineLevel="1" thickBot="1" x14ac:dyDescent="0.25">
      <c r="A55" s="172" t="s">
        <v>423</v>
      </c>
      <c r="B55" s="173" t="s">
        <v>424</v>
      </c>
      <c r="C55" s="160" t="str">
        <f t="shared" si="24"/>
        <v>Mandatory</v>
      </c>
      <c r="D55" s="161" t="s">
        <v>175</v>
      </c>
      <c r="E55" s="104" t="str">
        <f t="shared" si="25"/>
        <v>Notes</v>
      </c>
      <c r="F55" s="162">
        <f t="shared" si="26"/>
        <v>0</v>
      </c>
      <c r="G55" s="163">
        <f t="shared" si="27"/>
        <v>0</v>
      </c>
      <c r="H55" s="164"/>
      <c r="I55" s="160" t="s">
        <v>303</v>
      </c>
      <c r="J55" s="160"/>
      <c r="K55" s="160"/>
      <c r="L55" s="160"/>
      <c r="M55" s="160"/>
      <c r="N55" s="167"/>
      <c r="O55" s="166">
        <f t="shared" si="28"/>
        <v>10</v>
      </c>
      <c r="P55" s="155"/>
      <c r="Q55" s="156">
        <v>100</v>
      </c>
      <c r="R55" s="32"/>
    </row>
    <row r="56" spans="1:18" ht="23.25" thickBot="1" x14ac:dyDescent="0.25">
      <c r="A56" s="146" t="s">
        <v>425</v>
      </c>
      <c r="B56" s="147"/>
      <c r="C56" s="148" t="str">
        <f>C$3</f>
        <v>Requirement</v>
      </c>
      <c r="D56" s="148" t="str">
        <f>D$3</f>
        <v>Compliance</v>
      </c>
      <c r="E56" s="149" t="str">
        <f>E$3</f>
        <v>Notes/Explanation</v>
      </c>
      <c r="F56" s="150" t="str">
        <f t="shared" ref="F56:G56" si="29">F$3</f>
        <v>Score</v>
      </c>
      <c r="G56" s="151" t="str">
        <f t="shared" si="29"/>
        <v>Weighted Score</v>
      </c>
      <c r="H56" s="152"/>
      <c r="I56" s="153" t="str">
        <f>I$3</f>
        <v>Mandatory</v>
      </c>
      <c r="J56" s="153" t="str">
        <f t="shared" ref="J56:O56" si="30">J$3</f>
        <v>Preferred</v>
      </c>
      <c r="K56" s="153" t="str">
        <f t="shared" si="30"/>
        <v>Option</v>
      </c>
      <c r="L56" s="153" t="str">
        <f t="shared" si="30"/>
        <v>Somewhat Preferred</v>
      </c>
      <c r="M56" s="153" t="str">
        <f t="shared" si="30"/>
        <v>Not Required</v>
      </c>
      <c r="N56" s="154" t="str">
        <f t="shared" si="30"/>
        <v>Approximate $ or notes about availability of feature</v>
      </c>
      <c r="O56" s="154" t="str">
        <f t="shared" si="30"/>
        <v>Weight (1-10)</v>
      </c>
      <c r="P56" s="155"/>
      <c r="Q56" s="156">
        <v>101</v>
      </c>
      <c r="R56" s="32"/>
    </row>
    <row r="57" spans="1:18" ht="38.25" outlineLevel="1" x14ac:dyDescent="0.2">
      <c r="A57" s="190" t="s">
        <v>426</v>
      </c>
      <c r="B57" s="191" t="s">
        <v>427</v>
      </c>
      <c r="C57" s="160" t="str">
        <f t="shared" ref="C57:C94" si="31">IF($I57&lt;&gt;"",$I$3,IF($J57&lt;&gt;"",$J$3,IF($K57&lt;&gt;"",$K$3,IF($L57&lt;&gt;"",$L$3,IF($M57&lt;&gt;"",$M$3,"-")))))</f>
        <v>Mandatory</v>
      </c>
      <c r="D57" s="161" t="s">
        <v>175</v>
      </c>
      <c r="E57" s="104" t="str">
        <f t="shared" ref="E57:E94" si="32">IF(AND(OR(D57="Do not Comply",D57="Partial Comply"),OR(C57="Mandatory",C57="Preferred",C57="Option")),"Feature is required, please describe a work-around that would provide similar functionality",IF(OR(D57="Partial Comply",D57="Do not Comply"),"Explain",IF(AND(D57="Option",OR(C57="Mandatory",C57="Preferred",C57="Option")),"Total installed cost of option MUST be provided",IF(D57="Option","Provide total installed cost of option",IF(OR(D57="Comply",D57="Comply with 3rd Party"),"Included at no extra cost in base package","Notes")))))</f>
        <v>Notes</v>
      </c>
      <c r="F57" s="162">
        <f t="shared" ref="F57:F94" si="33">IF(D57="Comply",100%,IF(D57="Comply with 3rd Party",75%,IF(OR(D57="Do not comply",D57="Input"),0,25%)))</f>
        <v>0</v>
      </c>
      <c r="G57" s="163">
        <f t="shared" ref="G57:G94" si="34">IFERROR(F57*O57,0)</f>
        <v>0</v>
      </c>
      <c r="H57" s="170"/>
      <c r="I57" s="160" t="s">
        <v>303</v>
      </c>
      <c r="J57" s="160"/>
      <c r="K57" s="160"/>
      <c r="L57" s="160"/>
      <c r="M57" s="160"/>
      <c r="N57" s="192"/>
      <c r="O57" s="166">
        <f t="shared" ref="O57:O94" si="35">IF($C57=$I$3,10,IF($C57=$J$3,8,IF($C57=$K$3,6,IF($C57=$L$3,2,IF($C57=$M$3,0,"")))))</f>
        <v>10</v>
      </c>
      <c r="P57" s="155"/>
      <c r="Q57" s="156">
        <v>102</v>
      </c>
      <c r="R57" s="157"/>
    </row>
    <row r="58" spans="1:18" ht="51" outlineLevel="1" x14ac:dyDescent="0.2">
      <c r="A58" s="175" t="s">
        <v>428</v>
      </c>
      <c r="B58" s="173" t="s">
        <v>429</v>
      </c>
      <c r="C58" s="160" t="str">
        <f t="shared" si="31"/>
        <v>Somewhat Preferred</v>
      </c>
      <c r="D58" s="161" t="s">
        <v>175</v>
      </c>
      <c r="E58" s="104" t="str">
        <f t="shared" si="32"/>
        <v>Notes</v>
      </c>
      <c r="F58" s="162">
        <f>IF(D58="Comply",100%,IF(D58="Comply with 3rd Party",75%,IF(OR(D58="Do not comply",D58="Input"),0,25%)))</f>
        <v>0</v>
      </c>
      <c r="G58" s="163">
        <f>IFERROR(F58*O58,0)</f>
        <v>0</v>
      </c>
      <c r="H58" s="170"/>
      <c r="I58" s="160"/>
      <c r="J58" s="160"/>
      <c r="K58" s="160"/>
      <c r="L58" s="160" t="s">
        <v>303</v>
      </c>
      <c r="M58" s="160"/>
      <c r="N58" s="167" t="s">
        <v>430</v>
      </c>
      <c r="O58" s="166">
        <f>IF($C58=$I$3,10,IF($C58=$J$3,8,IF($C58=$K$3,6,IF($C58=$L$3,2,IF($C58=$M$3,0,"")))))</f>
        <v>2</v>
      </c>
      <c r="P58" s="155"/>
      <c r="Q58" s="156">
        <v>103</v>
      </c>
      <c r="R58" s="32"/>
    </row>
    <row r="59" spans="1:18" ht="63.75" outlineLevel="1" x14ac:dyDescent="0.2">
      <c r="A59" s="175" t="s">
        <v>431</v>
      </c>
      <c r="B59" s="173" t="s">
        <v>432</v>
      </c>
      <c r="C59" s="160" t="str">
        <f t="shared" si="31"/>
        <v>Mandatory</v>
      </c>
      <c r="D59" s="161" t="s">
        <v>175</v>
      </c>
      <c r="E59" s="104" t="str">
        <f t="shared" si="32"/>
        <v>Notes</v>
      </c>
      <c r="F59" s="162">
        <f t="shared" si="33"/>
        <v>0</v>
      </c>
      <c r="G59" s="163">
        <f t="shared" si="34"/>
        <v>0</v>
      </c>
      <c r="H59" s="164"/>
      <c r="I59" s="160" t="s">
        <v>303</v>
      </c>
      <c r="J59" s="160"/>
      <c r="K59" s="160"/>
      <c r="L59" s="177"/>
      <c r="M59" s="177"/>
      <c r="N59" s="167"/>
      <c r="O59" s="166">
        <f t="shared" si="35"/>
        <v>10</v>
      </c>
      <c r="P59" s="155"/>
      <c r="Q59" s="156">
        <v>104</v>
      </c>
      <c r="R59" s="32"/>
    </row>
    <row r="60" spans="1:18" ht="51" outlineLevel="1" x14ac:dyDescent="0.2">
      <c r="A60" s="175" t="s">
        <v>433</v>
      </c>
      <c r="B60" s="173" t="s">
        <v>434</v>
      </c>
      <c r="C60" s="160" t="str">
        <f t="shared" si="31"/>
        <v>Mandatory</v>
      </c>
      <c r="D60" s="161" t="s">
        <v>175</v>
      </c>
      <c r="E60" s="104" t="str">
        <f t="shared" si="32"/>
        <v>Notes</v>
      </c>
      <c r="F60" s="162">
        <f t="shared" si="33"/>
        <v>0</v>
      </c>
      <c r="G60" s="163">
        <f t="shared" si="34"/>
        <v>0</v>
      </c>
      <c r="H60" s="164"/>
      <c r="I60" s="160" t="s">
        <v>303</v>
      </c>
      <c r="J60" s="160"/>
      <c r="K60" s="160"/>
      <c r="L60" s="160"/>
      <c r="M60" s="160"/>
      <c r="N60" s="167"/>
      <c r="O60" s="166">
        <f t="shared" si="35"/>
        <v>10</v>
      </c>
      <c r="P60" s="155"/>
      <c r="Q60" s="156">
        <v>105</v>
      </c>
      <c r="R60" s="32"/>
    </row>
    <row r="61" spans="1:18" ht="38.25" outlineLevel="1" x14ac:dyDescent="0.2">
      <c r="A61" s="175" t="s">
        <v>435</v>
      </c>
      <c r="B61" s="173" t="s">
        <v>436</v>
      </c>
      <c r="C61" s="160" t="str">
        <f t="shared" si="31"/>
        <v>Preferred</v>
      </c>
      <c r="D61" s="161" t="s">
        <v>175</v>
      </c>
      <c r="E61" s="104" t="str">
        <f t="shared" si="32"/>
        <v>Notes</v>
      </c>
      <c r="F61" s="162">
        <f t="shared" si="33"/>
        <v>0</v>
      </c>
      <c r="G61" s="163">
        <f t="shared" si="34"/>
        <v>0</v>
      </c>
      <c r="H61" s="164"/>
      <c r="I61" s="160"/>
      <c r="J61" s="160" t="s">
        <v>303</v>
      </c>
      <c r="K61" s="160"/>
      <c r="L61" s="160"/>
      <c r="M61" s="160"/>
      <c r="N61" s="167"/>
      <c r="O61" s="166">
        <f t="shared" si="35"/>
        <v>8</v>
      </c>
      <c r="P61" s="155"/>
      <c r="Q61" s="156">
        <v>106</v>
      </c>
      <c r="R61" s="32"/>
    </row>
    <row r="62" spans="1:18" ht="38.25" outlineLevel="1" x14ac:dyDescent="0.2">
      <c r="A62" s="175" t="s">
        <v>437</v>
      </c>
      <c r="B62" s="173" t="s">
        <v>438</v>
      </c>
      <c r="C62" s="160" t="str">
        <f t="shared" si="31"/>
        <v>Preferred</v>
      </c>
      <c r="D62" s="161" t="s">
        <v>175</v>
      </c>
      <c r="E62" s="104" t="str">
        <f t="shared" si="32"/>
        <v>Notes</v>
      </c>
      <c r="F62" s="162">
        <f t="shared" si="33"/>
        <v>0</v>
      </c>
      <c r="G62" s="163">
        <f t="shared" si="34"/>
        <v>0</v>
      </c>
      <c r="H62" s="164"/>
      <c r="I62" s="160"/>
      <c r="J62" s="160" t="s">
        <v>303</v>
      </c>
      <c r="K62" s="160"/>
      <c r="L62" s="160"/>
      <c r="M62" s="160"/>
      <c r="N62" s="167"/>
      <c r="O62" s="166">
        <f t="shared" si="35"/>
        <v>8</v>
      </c>
      <c r="P62" s="155"/>
      <c r="Q62" s="156">
        <v>108</v>
      </c>
      <c r="R62" s="32"/>
    </row>
    <row r="63" spans="1:18" ht="38.25" outlineLevel="1" x14ac:dyDescent="0.2">
      <c r="A63" s="175" t="s">
        <v>439</v>
      </c>
      <c r="B63" s="173" t="s">
        <v>440</v>
      </c>
      <c r="C63" s="160" t="str">
        <f>IF($I63&lt;&gt;"",$I$3,IF($J63&lt;&gt;"",$J$3,IF($K63&lt;&gt;"",$K$3,IF($L63&lt;&gt;"",$L$3,IF($M63&lt;&gt;"",$M$3,"-")))))</f>
        <v>Preferred</v>
      </c>
      <c r="D63" s="161" t="s">
        <v>175</v>
      </c>
      <c r="E63" s="104" t="str">
        <f>IF(AND(OR(D63="Do not Comply",D63="Partial Comply"),OR(C63="Mandatory",C63="Preferred",C63="Option")),"Feature is required, please describe a work-around that would provide similar functionality",IF(OR(D63="Partial Comply",D63="Do not Comply"),"Explain",IF(AND(D63="Option",OR(C63="Mandatory",C63="Preferred",C63="Option")),"Total installed cost of option MUST be provided",IF(D63="Option","Provide total installed cost of option",IF(OR(D63="Comply",D63="Comply with 3rd Party"),"Included at no extra cost in base package","Notes")))))</f>
        <v>Notes</v>
      </c>
      <c r="F63" s="162">
        <f>IF(D63="Comply",100%,IF(D63="Comply with 3rd Party",75%,IF(OR(D63="Do not comply",D63="Input"),0,25%)))</f>
        <v>0</v>
      </c>
      <c r="G63" s="163">
        <f>IFERROR(F63*O63,0)</f>
        <v>0</v>
      </c>
      <c r="H63" s="164"/>
      <c r="I63" s="160"/>
      <c r="J63" s="160" t="s">
        <v>303</v>
      </c>
      <c r="K63" s="160"/>
      <c r="L63" s="160"/>
      <c r="M63" s="160"/>
      <c r="N63" s="167"/>
      <c r="O63" s="166">
        <f t="shared" si="35"/>
        <v>8</v>
      </c>
      <c r="P63" s="155"/>
      <c r="Q63" s="156">
        <v>109</v>
      </c>
      <c r="R63" s="32"/>
    </row>
    <row r="64" spans="1:18" ht="25.5" outlineLevel="1" x14ac:dyDescent="0.2">
      <c r="A64" s="175" t="s">
        <v>441</v>
      </c>
      <c r="B64" s="173" t="s">
        <v>442</v>
      </c>
      <c r="C64" s="160" t="str">
        <f t="shared" si="31"/>
        <v>Mandatory</v>
      </c>
      <c r="D64" s="161" t="s">
        <v>175</v>
      </c>
      <c r="E64" s="104" t="str">
        <f t="shared" si="32"/>
        <v>Notes</v>
      </c>
      <c r="F64" s="162">
        <f>IF(D64="Comply",100%,IF(D64="Comply with 3rd Party",75%,IF(OR(D64="Do not comply",D64="Input"),0,25%)))</f>
        <v>0</v>
      </c>
      <c r="G64" s="163">
        <f>IFERROR(F64*O64,0)</f>
        <v>0</v>
      </c>
      <c r="H64" s="164"/>
      <c r="I64" s="160" t="s">
        <v>303</v>
      </c>
      <c r="J64" s="160"/>
      <c r="K64" s="160"/>
      <c r="L64" s="160"/>
      <c r="M64" s="160"/>
      <c r="N64" s="167"/>
      <c r="O64" s="166">
        <f t="shared" si="35"/>
        <v>10</v>
      </c>
      <c r="P64" s="155"/>
      <c r="Q64" s="156">
        <v>111</v>
      </c>
      <c r="R64" s="32"/>
    </row>
    <row r="65" spans="1:18" ht="51" outlineLevel="1" x14ac:dyDescent="0.2">
      <c r="A65" s="175" t="s">
        <v>443</v>
      </c>
      <c r="B65" s="173" t="s">
        <v>444</v>
      </c>
      <c r="C65" s="160" t="str">
        <f t="shared" si="31"/>
        <v>Preferred</v>
      </c>
      <c r="D65" s="161" t="s">
        <v>175</v>
      </c>
      <c r="E65" s="104" t="str">
        <f t="shared" si="32"/>
        <v>Notes</v>
      </c>
      <c r="F65" s="162">
        <f t="shared" si="33"/>
        <v>0</v>
      </c>
      <c r="G65" s="163">
        <f t="shared" si="34"/>
        <v>0</v>
      </c>
      <c r="H65" s="170"/>
      <c r="I65" s="160"/>
      <c r="J65" s="160" t="s">
        <v>303</v>
      </c>
      <c r="K65" s="160"/>
      <c r="L65" s="160"/>
      <c r="M65" s="160"/>
      <c r="N65" s="167"/>
      <c r="O65" s="166">
        <f t="shared" si="35"/>
        <v>8</v>
      </c>
      <c r="P65" s="155"/>
      <c r="Q65" s="156">
        <v>114</v>
      </c>
      <c r="R65" s="32"/>
    </row>
    <row r="66" spans="1:18" ht="76.5" outlineLevel="1" x14ac:dyDescent="0.2">
      <c r="A66" s="172" t="s">
        <v>445</v>
      </c>
      <c r="B66" s="173" t="s">
        <v>446</v>
      </c>
      <c r="C66" s="160" t="str">
        <f t="shared" si="31"/>
        <v>Mandatory</v>
      </c>
      <c r="D66" s="161" t="s">
        <v>175</v>
      </c>
      <c r="E66" s="104" t="str">
        <f t="shared" si="32"/>
        <v>Notes</v>
      </c>
      <c r="F66" s="162">
        <f t="shared" si="33"/>
        <v>0</v>
      </c>
      <c r="G66" s="163">
        <f t="shared" si="34"/>
        <v>0</v>
      </c>
      <c r="H66" s="193"/>
      <c r="I66" s="160" t="s">
        <v>303</v>
      </c>
      <c r="J66" s="160"/>
      <c r="K66" s="160"/>
      <c r="L66" s="160"/>
      <c r="M66" s="160"/>
      <c r="N66" s="167"/>
      <c r="O66" s="166">
        <f t="shared" si="35"/>
        <v>10</v>
      </c>
      <c r="P66" s="155"/>
      <c r="Q66" s="156">
        <v>115</v>
      </c>
      <c r="R66" s="32"/>
    </row>
    <row r="67" spans="1:18" ht="25.5" outlineLevel="1" x14ac:dyDescent="0.2">
      <c r="A67" s="175" t="s">
        <v>447</v>
      </c>
      <c r="B67" s="173" t="s">
        <v>448</v>
      </c>
      <c r="C67" s="160" t="str">
        <f t="shared" si="31"/>
        <v>Preferred</v>
      </c>
      <c r="D67" s="161" t="s">
        <v>175</v>
      </c>
      <c r="E67" s="104" t="str">
        <f t="shared" si="32"/>
        <v>Notes</v>
      </c>
      <c r="F67" s="162">
        <f>IF(D67="Comply",100%,IF(D67="Comply with 3rd Party",75%,IF(OR(D67="Do not comply",D67="Input"),0,25%)))</f>
        <v>0</v>
      </c>
      <c r="G67" s="163">
        <f>IFERROR(F67*O67,0)</f>
        <v>0</v>
      </c>
      <c r="H67" s="164"/>
      <c r="I67" s="160"/>
      <c r="J67" s="160" t="s">
        <v>303</v>
      </c>
      <c r="K67" s="160"/>
      <c r="L67" s="160"/>
      <c r="M67" s="160"/>
      <c r="N67" s="167"/>
      <c r="O67" s="166">
        <f t="shared" si="35"/>
        <v>8</v>
      </c>
      <c r="P67" s="155"/>
      <c r="Q67" s="156">
        <v>116</v>
      </c>
      <c r="R67" s="32"/>
    </row>
    <row r="68" spans="1:18" outlineLevel="1" x14ac:dyDescent="0.2">
      <c r="A68" s="175" t="s">
        <v>449</v>
      </c>
      <c r="B68" s="173" t="s">
        <v>450</v>
      </c>
      <c r="C68" s="160" t="str">
        <f t="shared" si="31"/>
        <v>Preferred</v>
      </c>
      <c r="D68" s="161" t="s">
        <v>175</v>
      </c>
      <c r="E68" s="104" t="str">
        <f t="shared" si="32"/>
        <v>Notes</v>
      </c>
      <c r="F68" s="162">
        <f t="shared" si="33"/>
        <v>0</v>
      </c>
      <c r="G68" s="163">
        <f t="shared" si="34"/>
        <v>0</v>
      </c>
      <c r="H68" s="193"/>
      <c r="I68" s="160"/>
      <c r="J68" s="160" t="s">
        <v>303</v>
      </c>
      <c r="K68" s="160"/>
      <c r="L68" s="160"/>
      <c r="M68" s="160"/>
      <c r="N68" s="167"/>
      <c r="O68" s="166">
        <f t="shared" si="35"/>
        <v>8</v>
      </c>
      <c r="P68" s="155"/>
      <c r="Q68" s="156">
        <v>117</v>
      </c>
      <c r="R68" s="194"/>
    </row>
    <row r="69" spans="1:18" ht="25.5" outlineLevel="1" x14ac:dyDescent="0.2">
      <c r="A69" s="175" t="s">
        <v>451</v>
      </c>
      <c r="B69" s="173" t="s">
        <v>452</v>
      </c>
      <c r="C69" s="160" t="str">
        <f t="shared" si="31"/>
        <v>Preferred</v>
      </c>
      <c r="D69" s="161" t="s">
        <v>175</v>
      </c>
      <c r="E69" s="104" t="str">
        <f t="shared" si="32"/>
        <v>Notes</v>
      </c>
      <c r="F69" s="162">
        <f t="shared" si="33"/>
        <v>0</v>
      </c>
      <c r="G69" s="163">
        <f t="shared" si="34"/>
        <v>0</v>
      </c>
      <c r="H69" s="193"/>
      <c r="I69" s="160"/>
      <c r="J69" s="160" t="s">
        <v>303</v>
      </c>
      <c r="K69" s="160"/>
      <c r="L69" s="160"/>
      <c r="M69" s="160"/>
      <c r="N69" s="167"/>
      <c r="O69" s="166">
        <f t="shared" si="35"/>
        <v>8</v>
      </c>
      <c r="P69" s="155"/>
      <c r="Q69" s="156">
        <v>120</v>
      </c>
      <c r="R69" s="32"/>
    </row>
    <row r="70" spans="1:18" outlineLevel="1" x14ac:dyDescent="0.2">
      <c r="A70" s="175" t="s">
        <v>453</v>
      </c>
      <c r="B70" s="173" t="s">
        <v>454</v>
      </c>
      <c r="C70" s="160" t="str">
        <f t="shared" si="31"/>
        <v>Preferred</v>
      </c>
      <c r="D70" s="161" t="s">
        <v>175</v>
      </c>
      <c r="E70" s="104" t="str">
        <f t="shared" si="32"/>
        <v>Notes</v>
      </c>
      <c r="F70" s="162">
        <f t="shared" si="33"/>
        <v>0</v>
      </c>
      <c r="G70" s="163">
        <f t="shared" si="34"/>
        <v>0</v>
      </c>
      <c r="H70" s="193"/>
      <c r="I70" s="160"/>
      <c r="J70" s="160" t="s">
        <v>303</v>
      </c>
      <c r="K70" s="160"/>
      <c r="L70" s="160"/>
      <c r="M70" s="160"/>
      <c r="N70" s="167"/>
      <c r="O70" s="166">
        <f t="shared" si="35"/>
        <v>8</v>
      </c>
      <c r="P70" s="155"/>
      <c r="Q70" s="156">
        <v>121</v>
      </c>
      <c r="R70" s="32"/>
    </row>
    <row r="71" spans="1:18" ht="25.5" outlineLevel="1" x14ac:dyDescent="0.2">
      <c r="A71" s="175" t="s">
        <v>455</v>
      </c>
      <c r="B71" s="173" t="s">
        <v>456</v>
      </c>
      <c r="C71" s="160" t="str">
        <f t="shared" si="31"/>
        <v>Somewhat Preferred</v>
      </c>
      <c r="D71" s="161" t="s">
        <v>175</v>
      </c>
      <c r="E71" s="104" t="str">
        <f t="shared" si="32"/>
        <v>Notes</v>
      </c>
      <c r="F71" s="162">
        <f t="shared" si="33"/>
        <v>0</v>
      </c>
      <c r="G71" s="163">
        <f t="shared" si="34"/>
        <v>0</v>
      </c>
      <c r="H71" s="193"/>
      <c r="I71" s="160"/>
      <c r="J71" s="160"/>
      <c r="K71" s="160"/>
      <c r="L71" s="160" t="s">
        <v>303</v>
      </c>
      <c r="M71" s="160"/>
      <c r="N71" s="167" t="s">
        <v>457</v>
      </c>
      <c r="O71" s="166">
        <f t="shared" si="35"/>
        <v>2</v>
      </c>
      <c r="P71" s="155"/>
      <c r="Q71" s="156">
        <v>122</v>
      </c>
      <c r="R71" s="32"/>
    </row>
    <row r="72" spans="1:18" ht="25.5" outlineLevel="1" x14ac:dyDescent="0.2">
      <c r="A72" s="175" t="s">
        <v>458</v>
      </c>
      <c r="B72" s="173" t="s">
        <v>459</v>
      </c>
      <c r="C72" s="160" t="str">
        <f t="shared" si="31"/>
        <v>Mandatory</v>
      </c>
      <c r="D72" s="161" t="s">
        <v>175</v>
      </c>
      <c r="E72" s="104" t="str">
        <f t="shared" si="32"/>
        <v>Notes</v>
      </c>
      <c r="F72" s="162">
        <f>IF(D72="Comply",100%,IF(D72="Comply with 3rd Party",75%,IF(OR(D72="Do not comply",D72="Input"),0,25%)))</f>
        <v>0</v>
      </c>
      <c r="G72" s="163">
        <f>IFERROR(F72*O72,0)</f>
        <v>0</v>
      </c>
      <c r="H72" s="193"/>
      <c r="I72" s="160" t="s">
        <v>303</v>
      </c>
      <c r="J72" s="160"/>
      <c r="K72" s="160"/>
      <c r="L72" s="160"/>
      <c r="M72" s="160"/>
      <c r="N72" s="167"/>
      <c r="O72" s="166">
        <f t="shared" si="35"/>
        <v>10</v>
      </c>
      <c r="P72" s="155"/>
      <c r="Q72" s="156">
        <v>123</v>
      </c>
      <c r="R72" s="32"/>
    </row>
    <row r="73" spans="1:18" ht="25.5" outlineLevel="1" x14ac:dyDescent="0.2">
      <c r="A73" s="175" t="s">
        <v>460</v>
      </c>
      <c r="B73" s="173" t="s">
        <v>461</v>
      </c>
      <c r="C73" s="160" t="str">
        <f t="shared" si="31"/>
        <v>Mandatory</v>
      </c>
      <c r="D73" s="161" t="s">
        <v>175</v>
      </c>
      <c r="E73" s="104" t="str">
        <f t="shared" si="32"/>
        <v>Notes</v>
      </c>
      <c r="F73" s="162">
        <f>IF(D73="Comply",100%,IF(D73="Comply with 3rd Party",75%,IF(OR(D73="Do not comply",D73="Input"),0,25%)))</f>
        <v>0</v>
      </c>
      <c r="G73" s="163">
        <f>IFERROR(F73*O73,0)</f>
        <v>0</v>
      </c>
      <c r="H73" s="193"/>
      <c r="I73" s="160" t="s">
        <v>303</v>
      </c>
      <c r="J73" s="160"/>
      <c r="K73" s="160"/>
      <c r="L73" s="160"/>
      <c r="M73" s="160"/>
      <c r="N73" s="167"/>
      <c r="O73" s="166">
        <f t="shared" si="35"/>
        <v>10</v>
      </c>
      <c r="P73" s="155"/>
      <c r="Q73" s="156">
        <v>124</v>
      </c>
      <c r="R73" s="32"/>
    </row>
    <row r="74" spans="1:18" ht="25.5" outlineLevel="1" x14ac:dyDescent="0.2">
      <c r="A74" s="175" t="s">
        <v>462</v>
      </c>
      <c r="B74" s="173" t="s">
        <v>463</v>
      </c>
      <c r="C74" s="160" t="str">
        <f t="shared" si="31"/>
        <v>Mandatory</v>
      </c>
      <c r="D74" s="161" t="s">
        <v>175</v>
      </c>
      <c r="E74" s="104" t="str">
        <f t="shared" si="32"/>
        <v>Notes</v>
      </c>
      <c r="F74" s="162">
        <f>IF(D74="Comply",100%,IF(D74="Comply with 3rd Party",75%,IF(OR(D74="Do not comply",D74="Input"),0,25%)))</f>
        <v>0</v>
      </c>
      <c r="G74" s="163">
        <f>IFERROR(F74*O74,0)</f>
        <v>0</v>
      </c>
      <c r="H74" s="193"/>
      <c r="I74" s="160" t="s">
        <v>303</v>
      </c>
      <c r="J74" s="160"/>
      <c r="K74" s="160"/>
      <c r="L74" s="160"/>
      <c r="M74" s="160"/>
      <c r="N74" s="167" t="s">
        <v>464</v>
      </c>
      <c r="O74" s="166">
        <f t="shared" si="35"/>
        <v>10</v>
      </c>
      <c r="P74" s="155"/>
      <c r="Q74" s="156">
        <v>125</v>
      </c>
      <c r="R74" s="32"/>
    </row>
    <row r="75" spans="1:18" ht="25.5" outlineLevel="1" x14ac:dyDescent="0.2">
      <c r="A75" s="175" t="s">
        <v>465</v>
      </c>
      <c r="B75" s="173" t="s">
        <v>466</v>
      </c>
      <c r="C75" s="160" t="str">
        <f t="shared" si="31"/>
        <v>Mandatory</v>
      </c>
      <c r="D75" s="161" t="s">
        <v>175</v>
      </c>
      <c r="E75" s="104" t="str">
        <f t="shared" si="32"/>
        <v>Notes</v>
      </c>
      <c r="F75" s="162">
        <f t="shared" si="33"/>
        <v>0</v>
      </c>
      <c r="G75" s="163">
        <f t="shared" si="34"/>
        <v>0</v>
      </c>
      <c r="H75" s="170"/>
      <c r="I75" s="160" t="s">
        <v>303</v>
      </c>
      <c r="J75" s="160"/>
      <c r="K75" s="160"/>
      <c r="L75" s="160"/>
      <c r="M75" s="160"/>
      <c r="N75" s="167"/>
      <c r="O75" s="166">
        <f t="shared" si="35"/>
        <v>10</v>
      </c>
      <c r="P75" s="155"/>
      <c r="Q75" s="156">
        <v>126</v>
      </c>
      <c r="R75" s="32"/>
    </row>
    <row r="76" spans="1:18" ht="25.5" outlineLevel="1" x14ac:dyDescent="0.2">
      <c r="A76" s="175" t="s">
        <v>467</v>
      </c>
      <c r="B76" s="173" t="s">
        <v>468</v>
      </c>
      <c r="C76" s="160" t="str">
        <f t="shared" si="31"/>
        <v>Somewhat Preferred</v>
      </c>
      <c r="D76" s="161" t="s">
        <v>175</v>
      </c>
      <c r="E76" s="104" t="str">
        <f t="shared" si="32"/>
        <v>Notes</v>
      </c>
      <c r="F76" s="162">
        <f t="shared" si="33"/>
        <v>0</v>
      </c>
      <c r="G76" s="163">
        <f t="shared" si="34"/>
        <v>0</v>
      </c>
      <c r="H76" s="170"/>
      <c r="I76" s="160"/>
      <c r="J76" s="160"/>
      <c r="K76" s="160"/>
      <c r="L76" s="160" t="s">
        <v>303</v>
      </c>
      <c r="M76" s="160"/>
      <c r="N76" s="167"/>
      <c r="O76" s="166">
        <f t="shared" si="35"/>
        <v>2</v>
      </c>
      <c r="P76" s="155"/>
      <c r="Q76" s="156">
        <v>127</v>
      </c>
      <c r="R76" s="32"/>
    </row>
    <row r="77" spans="1:18" ht="25.5" outlineLevel="1" x14ac:dyDescent="0.2">
      <c r="A77" s="175" t="s">
        <v>469</v>
      </c>
      <c r="B77" s="173" t="s">
        <v>470</v>
      </c>
      <c r="C77" s="160" t="str">
        <f t="shared" si="31"/>
        <v>Mandatory</v>
      </c>
      <c r="D77" s="161" t="s">
        <v>175</v>
      </c>
      <c r="E77" s="104" t="str">
        <f t="shared" si="32"/>
        <v>Notes</v>
      </c>
      <c r="F77" s="162">
        <f t="shared" si="33"/>
        <v>0</v>
      </c>
      <c r="G77" s="163">
        <f t="shared" si="34"/>
        <v>0</v>
      </c>
      <c r="H77" s="170"/>
      <c r="I77" s="160" t="s">
        <v>303</v>
      </c>
      <c r="J77" s="160"/>
      <c r="K77" s="160"/>
      <c r="L77" s="160"/>
      <c r="M77" s="160"/>
      <c r="N77" s="167"/>
      <c r="O77" s="166">
        <f t="shared" si="35"/>
        <v>10</v>
      </c>
      <c r="P77" s="155"/>
      <c r="Q77" s="156">
        <v>129</v>
      </c>
      <c r="R77" s="32"/>
    </row>
    <row r="78" spans="1:18" ht="25.5" outlineLevel="1" x14ac:dyDescent="0.2">
      <c r="A78" s="175" t="s">
        <v>471</v>
      </c>
      <c r="B78" s="173" t="s">
        <v>472</v>
      </c>
      <c r="C78" s="160" t="str">
        <f t="shared" si="31"/>
        <v>Mandatory</v>
      </c>
      <c r="D78" s="161" t="s">
        <v>175</v>
      </c>
      <c r="E78" s="104" t="str">
        <f t="shared" si="32"/>
        <v>Notes</v>
      </c>
      <c r="F78" s="162">
        <f t="shared" si="33"/>
        <v>0</v>
      </c>
      <c r="G78" s="163">
        <f t="shared" si="34"/>
        <v>0</v>
      </c>
      <c r="H78" s="170"/>
      <c r="I78" s="160" t="s">
        <v>303</v>
      </c>
      <c r="J78" s="160"/>
      <c r="K78" s="160"/>
      <c r="L78" s="160"/>
      <c r="M78" s="160"/>
      <c r="N78" s="167"/>
      <c r="O78" s="166">
        <f t="shared" si="35"/>
        <v>10</v>
      </c>
      <c r="P78" s="155"/>
      <c r="Q78" s="156">
        <v>130</v>
      </c>
      <c r="R78" s="32"/>
    </row>
    <row r="79" spans="1:18" ht="25.5" outlineLevel="1" x14ac:dyDescent="0.2">
      <c r="A79" s="175" t="s">
        <v>473</v>
      </c>
      <c r="B79" s="173" t="s">
        <v>474</v>
      </c>
      <c r="C79" s="160" t="str">
        <f t="shared" si="31"/>
        <v>Preferred</v>
      </c>
      <c r="D79" s="161" t="s">
        <v>175</v>
      </c>
      <c r="E79" s="104" t="str">
        <f t="shared" si="32"/>
        <v>Notes</v>
      </c>
      <c r="F79" s="162">
        <f t="shared" si="33"/>
        <v>0</v>
      </c>
      <c r="G79" s="163">
        <f t="shared" si="34"/>
        <v>0</v>
      </c>
      <c r="H79" s="170"/>
      <c r="I79" s="160"/>
      <c r="J79" s="160" t="s">
        <v>303</v>
      </c>
      <c r="K79" s="160"/>
      <c r="L79" s="160"/>
      <c r="M79" s="160"/>
      <c r="N79" s="251" t="s">
        <v>475</v>
      </c>
      <c r="O79" s="166">
        <f t="shared" si="35"/>
        <v>8</v>
      </c>
      <c r="P79" s="155"/>
      <c r="Q79" s="156">
        <v>132</v>
      </c>
      <c r="R79" s="32"/>
    </row>
    <row r="80" spans="1:18" ht="25.5" outlineLevel="1" x14ac:dyDescent="0.2">
      <c r="A80" s="175" t="s">
        <v>476</v>
      </c>
      <c r="B80" s="173" t="s">
        <v>477</v>
      </c>
      <c r="C80" s="160" t="str">
        <f t="shared" si="31"/>
        <v>Somewhat Preferred</v>
      </c>
      <c r="D80" s="161" t="s">
        <v>175</v>
      </c>
      <c r="E80" s="104" t="str">
        <f t="shared" si="32"/>
        <v>Notes</v>
      </c>
      <c r="F80" s="162">
        <f t="shared" si="33"/>
        <v>0</v>
      </c>
      <c r="G80" s="163">
        <f t="shared" si="34"/>
        <v>0</v>
      </c>
      <c r="H80" s="170"/>
      <c r="I80" s="160"/>
      <c r="J80" s="160"/>
      <c r="K80" s="160"/>
      <c r="L80" s="160" t="s">
        <v>303</v>
      </c>
      <c r="M80" s="160"/>
      <c r="N80" s="248"/>
      <c r="O80" s="166">
        <f t="shared" si="35"/>
        <v>2</v>
      </c>
      <c r="P80" s="155"/>
      <c r="Q80" s="156">
        <v>133</v>
      </c>
      <c r="R80" s="32"/>
    </row>
    <row r="81" spans="1:18" ht="25.5" outlineLevel="1" x14ac:dyDescent="0.2">
      <c r="A81" s="172" t="s">
        <v>478</v>
      </c>
      <c r="B81" s="173" t="s">
        <v>479</v>
      </c>
      <c r="C81" s="160" t="str">
        <f t="shared" si="31"/>
        <v>Mandatory</v>
      </c>
      <c r="D81" s="161" t="s">
        <v>175</v>
      </c>
      <c r="E81" s="104" t="str">
        <f t="shared" si="32"/>
        <v>Notes</v>
      </c>
      <c r="F81" s="162">
        <f>IF(D81="Comply",100%,IF(D81="Comply with 3rd Party",75%,IF(OR(D81="Do not comply",D81="Input"),0,25%)))</f>
        <v>0</v>
      </c>
      <c r="G81" s="163">
        <f>IFERROR(F81*O81,0)</f>
        <v>0</v>
      </c>
      <c r="H81" s="193"/>
      <c r="I81" s="160" t="s">
        <v>303</v>
      </c>
      <c r="J81" s="160"/>
      <c r="K81" s="160"/>
      <c r="L81" s="160"/>
      <c r="M81" s="160"/>
      <c r="N81" s="167"/>
      <c r="O81" s="166">
        <f t="shared" si="35"/>
        <v>10</v>
      </c>
      <c r="P81" s="155"/>
      <c r="Q81" s="156">
        <v>134</v>
      </c>
      <c r="R81" s="32"/>
    </row>
    <row r="82" spans="1:18" ht="38.25" outlineLevel="1" x14ac:dyDescent="0.2">
      <c r="A82" s="175" t="s">
        <v>480</v>
      </c>
      <c r="B82" s="173" t="s">
        <v>481</v>
      </c>
      <c r="C82" s="160" t="str">
        <f t="shared" si="31"/>
        <v>Preferred</v>
      </c>
      <c r="D82" s="161" t="s">
        <v>175</v>
      </c>
      <c r="E82" s="104" t="str">
        <f t="shared" si="32"/>
        <v>Notes</v>
      </c>
      <c r="F82" s="162">
        <f>IF(D82="Comply",100%,IF(D82="Comply with 3rd Party",75%,IF(OR(D82="Do not comply",D82="Input"),0,25%)))</f>
        <v>0</v>
      </c>
      <c r="G82" s="163">
        <f>IFERROR(F82*O82,0)</f>
        <v>0</v>
      </c>
      <c r="H82" s="195"/>
      <c r="I82" s="160"/>
      <c r="J82" s="160" t="s">
        <v>303</v>
      </c>
      <c r="K82" s="160"/>
      <c r="L82" s="160"/>
      <c r="M82" s="160"/>
      <c r="N82" s="167"/>
      <c r="O82" s="166">
        <f t="shared" si="35"/>
        <v>8</v>
      </c>
      <c r="P82" s="155"/>
      <c r="Q82" s="156">
        <v>135</v>
      </c>
      <c r="R82" s="32"/>
    </row>
    <row r="83" spans="1:18" ht="51" outlineLevel="1" x14ac:dyDescent="0.2">
      <c r="A83" s="175" t="s">
        <v>482</v>
      </c>
      <c r="B83" s="173" t="s">
        <v>483</v>
      </c>
      <c r="C83" s="160" t="str">
        <f t="shared" si="31"/>
        <v>Mandatory</v>
      </c>
      <c r="D83" s="161" t="s">
        <v>175</v>
      </c>
      <c r="E83" s="104" t="str">
        <f t="shared" si="32"/>
        <v>Notes</v>
      </c>
      <c r="F83" s="162">
        <f>IF(D83="Comply",100%,IF(D83="Comply with 3rd Party",75%,IF(OR(D83="Do not comply",D83="Input"),0,25%)))</f>
        <v>0</v>
      </c>
      <c r="G83" s="163">
        <f>IFERROR(F83*O83,0)</f>
        <v>0</v>
      </c>
      <c r="H83" s="193"/>
      <c r="I83" s="160" t="s">
        <v>303</v>
      </c>
      <c r="J83" s="160"/>
      <c r="K83" s="160"/>
      <c r="L83" s="160"/>
      <c r="M83" s="160"/>
      <c r="N83" s="167"/>
      <c r="O83" s="166">
        <f t="shared" si="35"/>
        <v>10</v>
      </c>
      <c r="P83" s="155"/>
      <c r="Q83" s="156" t="s">
        <v>354</v>
      </c>
      <c r="R83" s="32"/>
    </row>
    <row r="84" spans="1:18" ht="38.25" outlineLevel="1" x14ac:dyDescent="0.2">
      <c r="A84" s="175" t="s">
        <v>484</v>
      </c>
      <c r="B84" s="173" t="s">
        <v>485</v>
      </c>
      <c r="C84" s="160" t="str">
        <f t="shared" si="31"/>
        <v>Mandatory</v>
      </c>
      <c r="D84" s="161" t="s">
        <v>175</v>
      </c>
      <c r="E84" s="104" t="str">
        <f t="shared" si="32"/>
        <v>Notes</v>
      </c>
      <c r="F84" s="162">
        <f t="shared" ref="F84:F85" si="36">IF(D84="Comply",100%,IF(D84="Comply with 3rd Party",75%,IF(OR(D84="Do not comply",D84="Input"),0,25%)))</f>
        <v>0</v>
      </c>
      <c r="G84" s="163">
        <f t="shared" ref="G84:G85" si="37">IFERROR(F84*O84,0)</f>
        <v>0</v>
      </c>
      <c r="H84" s="193"/>
      <c r="I84" s="160" t="s">
        <v>303</v>
      </c>
      <c r="J84" s="160"/>
      <c r="K84" s="160"/>
      <c r="L84" s="160"/>
      <c r="M84" s="160"/>
      <c r="N84" s="167"/>
      <c r="O84" s="166">
        <f t="shared" si="35"/>
        <v>10</v>
      </c>
      <c r="P84" s="155"/>
      <c r="Q84" s="156" t="s">
        <v>354</v>
      </c>
      <c r="R84" s="32"/>
    </row>
    <row r="85" spans="1:18" ht="38.25" outlineLevel="1" x14ac:dyDescent="0.2">
      <c r="A85" s="175" t="s">
        <v>486</v>
      </c>
      <c r="B85" s="173" t="s">
        <v>487</v>
      </c>
      <c r="C85" s="160" t="str">
        <f t="shared" si="31"/>
        <v>Mandatory</v>
      </c>
      <c r="D85" s="161" t="s">
        <v>175</v>
      </c>
      <c r="E85" s="104" t="str">
        <f t="shared" si="32"/>
        <v>Notes</v>
      </c>
      <c r="F85" s="162">
        <f t="shared" si="36"/>
        <v>0</v>
      </c>
      <c r="G85" s="163">
        <f t="shared" si="37"/>
        <v>0</v>
      </c>
      <c r="H85" s="193"/>
      <c r="I85" s="160" t="s">
        <v>303</v>
      </c>
      <c r="J85" s="160"/>
      <c r="K85" s="160"/>
      <c r="L85" s="160"/>
      <c r="M85" s="160"/>
      <c r="N85" s="167"/>
      <c r="O85" s="166">
        <f t="shared" si="35"/>
        <v>10</v>
      </c>
      <c r="P85" s="155"/>
      <c r="Q85" s="156">
        <v>136</v>
      </c>
      <c r="R85" s="32"/>
    </row>
    <row r="86" spans="1:18" ht="25.5" outlineLevel="1" x14ac:dyDescent="0.2">
      <c r="A86" s="175" t="s">
        <v>488</v>
      </c>
      <c r="B86" s="173" t="s">
        <v>489</v>
      </c>
      <c r="C86" s="160" t="str">
        <f t="shared" si="31"/>
        <v>Mandatory</v>
      </c>
      <c r="D86" s="161" t="s">
        <v>175</v>
      </c>
      <c r="E86" s="104" t="str">
        <f t="shared" si="32"/>
        <v>Notes</v>
      </c>
      <c r="F86" s="162">
        <f t="shared" si="33"/>
        <v>0</v>
      </c>
      <c r="G86" s="163">
        <f t="shared" si="34"/>
        <v>0</v>
      </c>
      <c r="H86" s="170"/>
      <c r="I86" s="160" t="s">
        <v>303</v>
      </c>
      <c r="J86" s="160"/>
      <c r="K86" s="160"/>
      <c r="L86" s="160"/>
      <c r="M86" s="160"/>
      <c r="N86" s="167"/>
      <c r="O86" s="166">
        <f t="shared" si="35"/>
        <v>10</v>
      </c>
      <c r="P86" s="155"/>
      <c r="Q86" s="156">
        <v>143</v>
      </c>
      <c r="R86" s="32"/>
    </row>
    <row r="87" spans="1:18" ht="38.25" outlineLevel="1" x14ac:dyDescent="0.2">
      <c r="A87" s="172" t="s">
        <v>490</v>
      </c>
      <c r="B87" s="173" t="s">
        <v>491</v>
      </c>
      <c r="C87" s="160" t="str">
        <f t="shared" si="31"/>
        <v>Preferred</v>
      </c>
      <c r="D87" s="161" t="s">
        <v>175</v>
      </c>
      <c r="E87" s="104" t="str">
        <f t="shared" si="32"/>
        <v>Notes</v>
      </c>
      <c r="F87" s="162">
        <f t="shared" si="33"/>
        <v>0</v>
      </c>
      <c r="G87" s="163">
        <f t="shared" si="34"/>
        <v>0</v>
      </c>
      <c r="H87" s="170"/>
      <c r="I87" s="160"/>
      <c r="J87" s="160" t="s">
        <v>303</v>
      </c>
      <c r="K87" s="160"/>
      <c r="L87" s="160"/>
      <c r="M87" s="160"/>
      <c r="N87" s="167"/>
      <c r="O87" s="166">
        <f t="shared" si="35"/>
        <v>8</v>
      </c>
      <c r="P87" s="155"/>
      <c r="Q87" s="156">
        <v>149</v>
      </c>
      <c r="R87" s="32"/>
    </row>
    <row r="88" spans="1:18" ht="25.5" outlineLevel="1" x14ac:dyDescent="0.2">
      <c r="A88" s="172" t="s">
        <v>492</v>
      </c>
      <c r="B88" s="173" t="s">
        <v>493</v>
      </c>
      <c r="C88" s="160" t="str">
        <f t="shared" si="31"/>
        <v>Mandatory</v>
      </c>
      <c r="D88" s="161" t="s">
        <v>175</v>
      </c>
      <c r="E88" s="104" t="str">
        <f t="shared" si="32"/>
        <v>Notes</v>
      </c>
      <c r="F88" s="162">
        <f t="shared" si="33"/>
        <v>0</v>
      </c>
      <c r="G88" s="163">
        <f t="shared" si="34"/>
        <v>0</v>
      </c>
      <c r="H88" s="170"/>
      <c r="I88" s="160" t="s">
        <v>303</v>
      </c>
      <c r="J88" s="160"/>
      <c r="K88" s="160"/>
      <c r="L88" s="160"/>
      <c r="M88" s="160"/>
      <c r="N88" s="167" t="s">
        <v>494</v>
      </c>
      <c r="O88" s="166">
        <f t="shared" si="35"/>
        <v>10</v>
      </c>
      <c r="P88" s="155"/>
      <c r="Q88" s="156">
        <v>150</v>
      </c>
      <c r="R88" s="194"/>
    </row>
    <row r="89" spans="1:18" ht="38.25" outlineLevel="1" x14ac:dyDescent="0.2">
      <c r="A89" s="172" t="s">
        <v>495</v>
      </c>
      <c r="B89" s="173" t="s">
        <v>496</v>
      </c>
      <c r="C89" s="160" t="str">
        <f t="shared" si="31"/>
        <v>Mandatory</v>
      </c>
      <c r="D89" s="161" t="s">
        <v>175</v>
      </c>
      <c r="E89" s="104" t="str">
        <f t="shared" si="32"/>
        <v>Notes</v>
      </c>
      <c r="F89" s="162">
        <f t="shared" si="33"/>
        <v>0</v>
      </c>
      <c r="G89" s="163">
        <f t="shared" si="34"/>
        <v>0</v>
      </c>
      <c r="H89" s="164"/>
      <c r="I89" s="160" t="s">
        <v>303</v>
      </c>
      <c r="J89" s="160"/>
      <c r="K89" s="160"/>
      <c r="L89" s="160"/>
      <c r="M89" s="160" t="s">
        <v>359</v>
      </c>
      <c r="N89" s="167"/>
      <c r="O89" s="166">
        <f t="shared" si="35"/>
        <v>10</v>
      </c>
      <c r="P89" s="155"/>
      <c r="Q89" s="156" t="s">
        <v>354</v>
      </c>
      <c r="R89" s="194"/>
    </row>
    <row r="90" spans="1:18" ht="25.5" outlineLevel="1" x14ac:dyDescent="0.2">
      <c r="A90" s="172" t="s">
        <v>497</v>
      </c>
      <c r="B90" s="173" t="s">
        <v>498</v>
      </c>
      <c r="C90" s="160" t="str">
        <f t="shared" si="31"/>
        <v>Preferred</v>
      </c>
      <c r="D90" s="161" t="s">
        <v>175</v>
      </c>
      <c r="E90" s="104" t="str">
        <f t="shared" si="32"/>
        <v>Notes</v>
      </c>
      <c r="F90" s="162">
        <f t="shared" si="33"/>
        <v>0</v>
      </c>
      <c r="G90" s="163">
        <f t="shared" si="34"/>
        <v>0</v>
      </c>
      <c r="H90" s="164"/>
      <c r="I90" s="160"/>
      <c r="J90" s="160" t="s">
        <v>303</v>
      </c>
      <c r="K90" s="160"/>
      <c r="L90" s="160"/>
      <c r="M90" s="160"/>
      <c r="N90" s="167" t="s">
        <v>499</v>
      </c>
      <c r="O90" s="166">
        <f t="shared" si="35"/>
        <v>8</v>
      </c>
      <c r="P90" s="155"/>
      <c r="Q90" s="156">
        <v>151</v>
      </c>
      <c r="R90" s="194"/>
    </row>
    <row r="91" spans="1:18" ht="25.5" outlineLevel="1" x14ac:dyDescent="0.2">
      <c r="A91" s="175" t="s">
        <v>500</v>
      </c>
      <c r="B91" s="173" t="s">
        <v>501</v>
      </c>
      <c r="C91" s="160" t="str">
        <f t="shared" si="31"/>
        <v>Preferred</v>
      </c>
      <c r="D91" s="161" t="s">
        <v>175</v>
      </c>
      <c r="E91" s="104" t="str">
        <f t="shared" si="32"/>
        <v>Notes</v>
      </c>
      <c r="F91" s="162">
        <f t="shared" si="33"/>
        <v>0</v>
      </c>
      <c r="G91" s="163">
        <f t="shared" si="34"/>
        <v>0</v>
      </c>
      <c r="H91" s="164"/>
      <c r="I91" s="160"/>
      <c r="J91" s="160" t="s">
        <v>303</v>
      </c>
      <c r="K91" s="160"/>
      <c r="L91" s="160"/>
      <c r="M91" s="160"/>
      <c r="N91" s="167" t="s">
        <v>502</v>
      </c>
      <c r="O91" s="166">
        <f t="shared" si="35"/>
        <v>8</v>
      </c>
      <c r="P91" s="155"/>
      <c r="Q91" s="156">
        <v>152</v>
      </c>
      <c r="R91" s="194"/>
    </row>
    <row r="92" spans="1:18" ht="25.5" outlineLevel="1" x14ac:dyDescent="0.2">
      <c r="A92" s="172" t="s">
        <v>503</v>
      </c>
      <c r="B92" s="173" t="s">
        <v>504</v>
      </c>
      <c r="C92" s="160" t="str">
        <f t="shared" si="31"/>
        <v>Preferred</v>
      </c>
      <c r="D92" s="161" t="s">
        <v>175</v>
      </c>
      <c r="E92" s="104" t="str">
        <f t="shared" si="32"/>
        <v>Notes</v>
      </c>
      <c r="F92" s="162">
        <f t="shared" si="33"/>
        <v>0</v>
      </c>
      <c r="G92" s="163">
        <f t="shared" si="34"/>
        <v>0</v>
      </c>
      <c r="H92" s="170"/>
      <c r="I92" s="160"/>
      <c r="J92" s="160" t="s">
        <v>303</v>
      </c>
      <c r="K92" s="160"/>
      <c r="L92" s="160"/>
      <c r="M92" s="160"/>
      <c r="N92" s="167"/>
      <c r="O92" s="166">
        <f t="shared" si="35"/>
        <v>8</v>
      </c>
      <c r="P92" s="155"/>
      <c r="Q92" s="156">
        <v>153</v>
      </c>
      <c r="R92" s="196"/>
    </row>
    <row r="93" spans="1:18" ht="25.5" outlineLevel="1" x14ac:dyDescent="0.2">
      <c r="A93" s="172" t="s">
        <v>505</v>
      </c>
      <c r="B93" s="173" t="s">
        <v>506</v>
      </c>
      <c r="C93" s="160" t="str">
        <f t="shared" si="31"/>
        <v>Preferred</v>
      </c>
      <c r="D93" s="161" t="s">
        <v>175</v>
      </c>
      <c r="E93" s="104" t="str">
        <f t="shared" si="32"/>
        <v>Notes</v>
      </c>
      <c r="F93" s="162">
        <f t="shared" si="33"/>
        <v>0</v>
      </c>
      <c r="G93" s="163">
        <f t="shared" si="34"/>
        <v>0</v>
      </c>
      <c r="H93" s="170"/>
      <c r="I93" s="160"/>
      <c r="J93" s="160" t="s">
        <v>392</v>
      </c>
      <c r="K93" s="160"/>
      <c r="L93" s="160"/>
      <c r="M93" s="160"/>
      <c r="N93" s="167" t="s">
        <v>507</v>
      </c>
      <c r="O93" s="166">
        <f t="shared" si="35"/>
        <v>8</v>
      </c>
      <c r="P93" s="155"/>
      <c r="Q93" s="156">
        <v>156</v>
      </c>
      <c r="R93" s="32"/>
    </row>
    <row r="94" spans="1:18" ht="51.75" outlineLevel="1" thickBot="1" x14ac:dyDescent="0.25">
      <c r="A94" s="172" t="s">
        <v>508</v>
      </c>
      <c r="B94" s="173" t="s">
        <v>509</v>
      </c>
      <c r="C94" s="160" t="str">
        <f t="shared" si="31"/>
        <v>Preferred</v>
      </c>
      <c r="D94" s="161" t="s">
        <v>175</v>
      </c>
      <c r="E94" s="104" t="str">
        <f t="shared" si="32"/>
        <v>Notes</v>
      </c>
      <c r="F94" s="162">
        <f t="shared" si="33"/>
        <v>0</v>
      </c>
      <c r="G94" s="163">
        <f t="shared" si="34"/>
        <v>0</v>
      </c>
      <c r="H94" s="164"/>
      <c r="I94" s="160"/>
      <c r="J94" s="160" t="s">
        <v>303</v>
      </c>
      <c r="K94" s="160"/>
      <c r="L94" s="160"/>
      <c r="M94" s="160"/>
      <c r="N94" s="167" t="s">
        <v>510</v>
      </c>
      <c r="O94" s="166">
        <f t="shared" si="35"/>
        <v>8</v>
      </c>
      <c r="P94" s="155"/>
      <c r="Q94" s="156">
        <v>162</v>
      </c>
      <c r="R94" s="32"/>
    </row>
    <row r="95" spans="1:18" ht="23.25" thickBot="1" x14ac:dyDescent="0.25">
      <c r="A95" s="146" t="s">
        <v>511</v>
      </c>
      <c r="B95" s="147"/>
      <c r="C95" s="148" t="str">
        <f>C$3</f>
        <v>Requirement</v>
      </c>
      <c r="D95" s="148" t="str">
        <f>D$3</f>
        <v>Compliance</v>
      </c>
      <c r="E95" s="149" t="str">
        <f>E$3</f>
        <v>Notes/Explanation</v>
      </c>
      <c r="F95" s="150" t="str">
        <f t="shared" ref="F95:G95" si="38">F$3</f>
        <v>Score</v>
      </c>
      <c r="G95" s="151" t="str">
        <f t="shared" si="38"/>
        <v>Weighted Score</v>
      </c>
      <c r="H95" s="152"/>
      <c r="I95" s="153" t="str">
        <f>I$3</f>
        <v>Mandatory</v>
      </c>
      <c r="J95" s="153" t="str">
        <f t="shared" ref="J95:O95" si="39">J$3</f>
        <v>Preferred</v>
      </c>
      <c r="K95" s="153" t="str">
        <f t="shared" si="39"/>
        <v>Option</v>
      </c>
      <c r="L95" s="153" t="str">
        <f t="shared" si="39"/>
        <v>Somewhat Preferred</v>
      </c>
      <c r="M95" s="153" t="str">
        <f t="shared" si="39"/>
        <v>Not Required</v>
      </c>
      <c r="N95" s="154" t="str">
        <f t="shared" si="39"/>
        <v>Approximate $ or notes about availability of feature</v>
      </c>
      <c r="O95" s="154" t="str">
        <f t="shared" si="39"/>
        <v>Weight (1-10)</v>
      </c>
      <c r="P95" s="155"/>
      <c r="Q95" s="156">
        <v>163</v>
      </c>
      <c r="R95" s="32"/>
    </row>
    <row r="96" spans="1:18" ht="38.25" outlineLevel="1" x14ac:dyDescent="0.2">
      <c r="A96" s="197" t="s">
        <v>512</v>
      </c>
      <c r="B96" s="198" t="s">
        <v>513</v>
      </c>
      <c r="C96" s="160" t="str">
        <f t="shared" ref="C96:C121" si="40">IF($I96&lt;&gt;"",$I$3,IF($J96&lt;&gt;"",$J$3,IF($K96&lt;&gt;"",$K$3,IF($L96&lt;&gt;"",$L$3,IF($M96&lt;&gt;"",$M$3,"-")))))</f>
        <v>Mandatory</v>
      </c>
      <c r="D96" s="161" t="s">
        <v>175</v>
      </c>
      <c r="E96" s="104" t="str">
        <f t="shared" ref="E96:E121" si="41">IF(AND(OR(D96="Do not Comply",D96="Partial Comply"),OR(C96="Mandatory",C96="Preferred",C96="Option")),"Feature is required, please describe a work-around that would provide similar functionality",IF(OR(D96="Partial Comply",D96="Do not Comply"),"Explain",IF(AND(D96="Option",OR(C96="Mandatory",C96="Preferred",C96="Option")),"Total installed cost of option MUST be provided",IF(D96="Option","Provide total installed cost of option",IF(OR(D96="Comply",D96="Comply with 3rd Party"),"Included at no extra cost in base package","Notes")))))</f>
        <v>Notes</v>
      </c>
      <c r="F96" s="162">
        <f t="shared" ref="F96:F121" si="42">IF(D96="Comply",100%,IF(D96="Comply with 3rd Party",75%,IF(OR(D96="Do not comply",D96="Input"),0,25%)))</f>
        <v>0</v>
      </c>
      <c r="G96" s="163">
        <f t="shared" ref="G96:G121" si="43">IFERROR(F96*O96,0)</f>
        <v>0</v>
      </c>
      <c r="H96" s="170"/>
      <c r="I96" s="160" t="s">
        <v>303</v>
      </c>
      <c r="J96" s="160"/>
      <c r="K96" s="160"/>
      <c r="L96" s="160"/>
      <c r="M96" s="160"/>
      <c r="N96" s="167" t="s">
        <v>514</v>
      </c>
      <c r="O96" s="166">
        <f t="shared" ref="O96:O121" si="44">IF($C96=$I$3,10,IF($C96=$J$3,8,IF($C96=$K$3,6,IF($C96=$L$3,2,IF($C96=$M$3,0,"")))))</f>
        <v>10</v>
      </c>
      <c r="P96" s="155"/>
      <c r="Q96" s="156">
        <v>167</v>
      </c>
      <c r="R96" s="32"/>
    </row>
    <row r="97" spans="1:18" ht="38.25" outlineLevel="1" x14ac:dyDescent="0.2">
      <c r="A97" s="199" t="s">
        <v>515</v>
      </c>
      <c r="B97" s="198" t="s">
        <v>516</v>
      </c>
      <c r="C97" s="160" t="str">
        <f t="shared" si="40"/>
        <v>Preferred</v>
      </c>
      <c r="D97" s="161" t="s">
        <v>175</v>
      </c>
      <c r="E97" s="104" t="str">
        <f t="shared" si="41"/>
        <v>Notes</v>
      </c>
      <c r="F97" s="162">
        <f t="shared" si="42"/>
        <v>0</v>
      </c>
      <c r="G97" s="163">
        <f t="shared" si="43"/>
        <v>0</v>
      </c>
      <c r="H97" s="170"/>
      <c r="I97" s="160"/>
      <c r="J97" s="160" t="s">
        <v>303</v>
      </c>
      <c r="K97" s="160"/>
      <c r="L97" s="160"/>
      <c r="M97" s="160"/>
      <c r="N97" s="167" t="s">
        <v>514</v>
      </c>
      <c r="O97" s="166">
        <f t="shared" si="44"/>
        <v>8</v>
      </c>
      <c r="P97" s="155"/>
      <c r="Q97" s="156">
        <v>168</v>
      </c>
      <c r="R97" s="32"/>
    </row>
    <row r="98" spans="1:18" ht="25.5" outlineLevel="1" x14ac:dyDescent="0.2">
      <c r="A98" s="199" t="s">
        <v>517</v>
      </c>
      <c r="B98" s="198" t="s">
        <v>518</v>
      </c>
      <c r="C98" s="160" t="str">
        <f t="shared" si="40"/>
        <v>Preferred</v>
      </c>
      <c r="D98" s="161" t="s">
        <v>175</v>
      </c>
      <c r="E98" s="104" t="str">
        <f t="shared" si="41"/>
        <v>Notes</v>
      </c>
      <c r="F98" s="162">
        <f t="shared" si="42"/>
        <v>0</v>
      </c>
      <c r="G98" s="163">
        <f t="shared" si="43"/>
        <v>0</v>
      </c>
      <c r="H98" s="170"/>
      <c r="I98" s="160"/>
      <c r="J98" s="160" t="s">
        <v>303</v>
      </c>
      <c r="K98" s="160"/>
      <c r="L98" s="160"/>
      <c r="M98" s="160"/>
      <c r="N98" s="167" t="s">
        <v>519</v>
      </c>
      <c r="O98" s="166">
        <f t="shared" si="44"/>
        <v>8</v>
      </c>
      <c r="P98" s="155"/>
      <c r="Q98" s="156" t="s">
        <v>354</v>
      </c>
      <c r="R98" s="32"/>
    </row>
    <row r="99" spans="1:18" ht="25.5" outlineLevel="1" x14ac:dyDescent="0.2">
      <c r="A99" s="172" t="s">
        <v>520</v>
      </c>
      <c r="B99" s="173" t="s">
        <v>521</v>
      </c>
      <c r="C99" s="160" t="str">
        <f t="shared" si="40"/>
        <v>Preferred</v>
      </c>
      <c r="D99" s="161" t="s">
        <v>175</v>
      </c>
      <c r="E99" s="104" t="str">
        <f t="shared" si="41"/>
        <v>Notes</v>
      </c>
      <c r="F99" s="162">
        <f t="shared" si="42"/>
        <v>0</v>
      </c>
      <c r="G99" s="163">
        <f t="shared" si="43"/>
        <v>0</v>
      </c>
      <c r="H99" s="170"/>
      <c r="I99" s="160"/>
      <c r="J99" s="160" t="s">
        <v>303</v>
      </c>
      <c r="K99" s="160"/>
      <c r="L99" s="160"/>
      <c r="M99" s="160"/>
      <c r="N99" s="167"/>
      <c r="O99" s="166">
        <f t="shared" si="44"/>
        <v>8</v>
      </c>
      <c r="P99" s="155"/>
      <c r="Q99" s="156">
        <v>169</v>
      </c>
      <c r="R99" s="32"/>
    </row>
    <row r="100" spans="1:18" ht="38.25" outlineLevel="1" x14ac:dyDescent="0.2">
      <c r="A100" s="172" t="s">
        <v>522</v>
      </c>
      <c r="B100" s="173" t="s">
        <v>523</v>
      </c>
      <c r="C100" s="160" t="str">
        <f t="shared" si="40"/>
        <v>Preferred</v>
      </c>
      <c r="D100" s="161" t="s">
        <v>175</v>
      </c>
      <c r="E100" s="104" t="str">
        <f t="shared" si="41"/>
        <v>Notes</v>
      </c>
      <c r="F100" s="162">
        <f t="shared" si="42"/>
        <v>0</v>
      </c>
      <c r="G100" s="163">
        <f t="shared" si="43"/>
        <v>0</v>
      </c>
      <c r="H100" s="170"/>
      <c r="I100" s="160"/>
      <c r="J100" s="160" t="s">
        <v>303</v>
      </c>
      <c r="K100" s="160"/>
      <c r="L100" s="160"/>
      <c r="M100" s="160"/>
      <c r="N100" s="167"/>
      <c r="O100" s="166">
        <f t="shared" si="44"/>
        <v>8</v>
      </c>
      <c r="P100" s="155"/>
      <c r="Q100" s="156">
        <v>170</v>
      </c>
      <c r="R100" s="32"/>
    </row>
    <row r="101" spans="1:18" ht="25.5" outlineLevel="1" x14ac:dyDescent="0.2">
      <c r="A101" s="172" t="s">
        <v>524</v>
      </c>
      <c r="B101" s="173" t="s">
        <v>525</v>
      </c>
      <c r="C101" s="160" t="str">
        <f t="shared" si="40"/>
        <v>Preferred</v>
      </c>
      <c r="D101" s="161" t="s">
        <v>175</v>
      </c>
      <c r="E101" s="104" t="str">
        <f t="shared" si="41"/>
        <v>Notes</v>
      </c>
      <c r="F101" s="162">
        <f t="shared" si="42"/>
        <v>0</v>
      </c>
      <c r="G101" s="163">
        <f t="shared" si="43"/>
        <v>0</v>
      </c>
      <c r="H101" s="170"/>
      <c r="I101" s="160"/>
      <c r="J101" s="160" t="s">
        <v>303</v>
      </c>
      <c r="K101" s="160"/>
      <c r="L101" s="160"/>
      <c r="M101" s="160"/>
      <c r="N101" s="167"/>
      <c r="O101" s="166">
        <f t="shared" si="44"/>
        <v>8</v>
      </c>
      <c r="P101" s="155"/>
      <c r="Q101" s="156">
        <v>171</v>
      </c>
      <c r="R101" s="32"/>
    </row>
    <row r="102" spans="1:18" ht="25.5" outlineLevel="1" x14ac:dyDescent="0.2">
      <c r="A102" s="175" t="s">
        <v>526</v>
      </c>
      <c r="B102" s="173" t="s">
        <v>527</v>
      </c>
      <c r="C102" s="160" t="str">
        <f t="shared" si="40"/>
        <v>Preferred</v>
      </c>
      <c r="D102" s="161" t="s">
        <v>175</v>
      </c>
      <c r="E102" s="104" t="str">
        <f t="shared" si="41"/>
        <v>Notes</v>
      </c>
      <c r="F102" s="162">
        <f t="shared" si="42"/>
        <v>0</v>
      </c>
      <c r="G102" s="163">
        <f t="shared" si="43"/>
        <v>0</v>
      </c>
      <c r="H102" s="170"/>
      <c r="I102" s="160"/>
      <c r="J102" s="160" t="s">
        <v>303</v>
      </c>
      <c r="K102" s="160"/>
      <c r="L102" s="160"/>
      <c r="M102" s="160"/>
      <c r="N102" s="167"/>
      <c r="O102" s="166">
        <f t="shared" si="44"/>
        <v>8</v>
      </c>
      <c r="P102" s="155"/>
      <c r="Q102" s="156">
        <v>172</v>
      </c>
      <c r="R102" s="32"/>
    </row>
    <row r="103" spans="1:18" ht="25.5" outlineLevel="1" x14ac:dyDescent="0.2">
      <c r="A103" s="175" t="s">
        <v>528</v>
      </c>
      <c r="B103" s="173" t="s">
        <v>529</v>
      </c>
      <c r="C103" s="160" t="str">
        <f t="shared" si="40"/>
        <v>Preferred</v>
      </c>
      <c r="D103" s="161" t="s">
        <v>175</v>
      </c>
      <c r="E103" s="104" t="str">
        <f t="shared" si="41"/>
        <v>Notes</v>
      </c>
      <c r="F103" s="162">
        <f t="shared" si="42"/>
        <v>0</v>
      </c>
      <c r="G103" s="163">
        <f t="shared" si="43"/>
        <v>0</v>
      </c>
      <c r="H103" s="164"/>
      <c r="I103" s="160"/>
      <c r="J103" s="160" t="s">
        <v>303</v>
      </c>
      <c r="K103" s="160"/>
      <c r="L103" s="160"/>
      <c r="M103" s="160"/>
      <c r="N103" s="167"/>
      <c r="O103" s="166">
        <f t="shared" si="44"/>
        <v>8</v>
      </c>
      <c r="P103" s="155"/>
      <c r="Q103" s="156">
        <v>173</v>
      </c>
      <c r="R103" s="32"/>
    </row>
    <row r="104" spans="1:18" ht="51" outlineLevel="1" x14ac:dyDescent="0.2">
      <c r="A104" s="172" t="s">
        <v>530</v>
      </c>
      <c r="B104" s="173" t="s">
        <v>531</v>
      </c>
      <c r="C104" s="160" t="str">
        <f t="shared" si="40"/>
        <v>Preferred</v>
      </c>
      <c r="D104" s="161" t="s">
        <v>175</v>
      </c>
      <c r="E104" s="104" t="str">
        <f t="shared" si="41"/>
        <v>Notes</v>
      </c>
      <c r="F104" s="162">
        <f t="shared" si="42"/>
        <v>0</v>
      </c>
      <c r="G104" s="163">
        <f t="shared" si="43"/>
        <v>0</v>
      </c>
      <c r="H104" s="170"/>
      <c r="I104" s="160"/>
      <c r="J104" s="160" t="s">
        <v>303</v>
      </c>
      <c r="K104" s="160"/>
      <c r="L104" s="160"/>
      <c r="M104" s="160"/>
      <c r="N104" s="185" t="s">
        <v>532</v>
      </c>
      <c r="O104" s="166">
        <f t="shared" si="44"/>
        <v>8</v>
      </c>
      <c r="P104" s="155"/>
      <c r="Q104" s="156">
        <v>174</v>
      </c>
      <c r="R104" s="32"/>
    </row>
    <row r="105" spans="1:18" ht="25.5" outlineLevel="1" x14ac:dyDescent="0.2">
      <c r="A105" s="172" t="s">
        <v>533</v>
      </c>
      <c r="B105" s="173" t="s">
        <v>534</v>
      </c>
      <c r="C105" s="160" t="str">
        <f t="shared" si="40"/>
        <v>Mandatory</v>
      </c>
      <c r="D105" s="161" t="s">
        <v>175</v>
      </c>
      <c r="E105" s="104" t="str">
        <f t="shared" si="41"/>
        <v>Notes</v>
      </c>
      <c r="F105" s="162">
        <f t="shared" si="42"/>
        <v>0</v>
      </c>
      <c r="G105" s="163">
        <f t="shared" si="43"/>
        <v>0</v>
      </c>
      <c r="H105" s="170"/>
      <c r="I105" s="160" t="s">
        <v>303</v>
      </c>
      <c r="J105" s="160"/>
      <c r="K105" s="160"/>
      <c r="L105" s="160"/>
      <c r="M105" s="160"/>
      <c r="N105" s="167"/>
      <c r="O105" s="166">
        <f t="shared" si="44"/>
        <v>10</v>
      </c>
      <c r="P105" s="155"/>
      <c r="Q105" s="156">
        <v>176</v>
      </c>
      <c r="R105" s="32"/>
    </row>
    <row r="106" spans="1:18" ht="25.5" outlineLevel="1" x14ac:dyDescent="0.2">
      <c r="A106" s="175" t="s">
        <v>535</v>
      </c>
      <c r="B106" s="173" t="s">
        <v>536</v>
      </c>
      <c r="C106" s="160" t="str">
        <f t="shared" si="40"/>
        <v>Preferred</v>
      </c>
      <c r="D106" s="161" t="s">
        <v>175</v>
      </c>
      <c r="E106" s="104" t="str">
        <f t="shared" si="41"/>
        <v>Notes</v>
      </c>
      <c r="F106" s="162">
        <f t="shared" si="42"/>
        <v>0</v>
      </c>
      <c r="G106" s="163">
        <f t="shared" si="43"/>
        <v>0</v>
      </c>
      <c r="H106" s="170"/>
      <c r="I106" s="160"/>
      <c r="J106" s="160" t="s">
        <v>303</v>
      </c>
      <c r="K106" s="160"/>
      <c r="L106" s="160"/>
      <c r="M106" s="160"/>
      <c r="N106" s="167"/>
      <c r="O106" s="166">
        <f t="shared" si="44"/>
        <v>8</v>
      </c>
      <c r="P106" s="155"/>
      <c r="Q106" s="156">
        <v>177</v>
      </c>
      <c r="R106" s="32"/>
    </row>
    <row r="107" spans="1:18" ht="25.5" outlineLevel="1" x14ac:dyDescent="0.2">
      <c r="A107" s="175" t="s">
        <v>537</v>
      </c>
      <c r="B107" s="173" t="s">
        <v>538</v>
      </c>
      <c r="C107" s="160" t="str">
        <f t="shared" si="40"/>
        <v>Somewhat Preferred</v>
      </c>
      <c r="D107" s="161" t="s">
        <v>175</v>
      </c>
      <c r="E107" s="104" t="str">
        <f t="shared" si="41"/>
        <v>Notes</v>
      </c>
      <c r="F107" s="162">
        <f t="shared" si="42"/>
        <v>0</v>
      </c>
      <c r="G107" s="163">
        <f t="shared" si="43"/>
        <v>0</v>
      </c>
      <c r="H107" s="170"/>
      <c r="I107" s="160"/>
      <c r="J107" s="160"/>
      <c r="K107" s="160"/>
      <c r="L107" s="160" t="s">
        <v>303</v>
      </c>
      <c r="M107" s="160"/>
      <c r="N107" s="167"/>
      <c r="O107" s="166">
        <f t="shared" si="44"/>
        <v>2</v>
      </c>
      <c r="P107" s="155"/>
      <c r="Q107" s="156">
        <v>178</v>
      </c>
      <c r="R107" s="32"/>
    </row>
    <row r="108" spans="1:18" ht="38.25" outlineLevel="1" x14ac:dyDescent="0.2">
      <c r="A108" s="175" t="s">
        <v>539</v>
      </c>
      <c r="B108" s="173" t="s">
        <v>540</v>
      </c>
      <c r="C108" s="160" t="str">
        <f t="shared" si="40"/>
        <v>Somewhat Preferred</v>
      </c>
      <c r="D108" s="161" t="s">
        <v>175</v>
      </c>
      <c r="E108" s="104" t="str">
        <f t="shared" si="41"/>
        <v>Notes</v>
      </c>
      <c r="F108" s="162">
        <f>IF(D108="Comply",100%,IF(D108="Comply with 3rd Party",75%,IF(OR(D108="Do not comply",D108="Input"),0,25%)))</f>
        <v>0</v>
      </c>
      <c r="G108" s="163">
        <f>IFERROR(F108*O108,0)</f>
        <v>0</v>
      </c>
      <c r="H108" s="170"/>
      <c r="I108" s="160"/>
      <c r="J108" s="160"/>
      <c r="K108" s="160"/>
      <c r="L108" s="160" t="s">
        <v>303</v>
      </c>
      <c r="M108" s="160"/>
      <c r="N108" s="167" t="s">
        <v>541</v>
      </c>
      <c r="O108" s="166">
        <f t="shared" si="44"/>
        <v>2</v>
      </c>
      <c r="P108" s="155"/>
      <c r="Q108" s="156">
        <v>179</v>
      </c>
      <c r="R108" s="32"/>
    </row>
    <row r="109" spans="1:18" ht="25.5" outlineLevel="1" x14ac:dyDescent="0.2">
      <c r="A109" s="175" t="s">
        <v>542</v>
      </c>
      <c r="B109" s="173" t="s">
        <v>543</v>
      </c>
      <c r="C109" s="160" t="str">
        <f t="shared" si="40"/>
        <v>Preferred</v>
      </c>
      <c r="D109" s="161" t="s">
        <v>175</v>
      </c>
      <c r="E109" s="104" t="str">
        <f t="shared" si="41"/>
        <v>Notes</v>
      </c>
      <c r="F109" s="162">
        <f>IF(D109="Comply",100%,IF(D109="Comply with 3rd Party",75%,IF(OR(D109="Do not comply",D109="Input"),0,25%)))</f>
        <v>0</v>
      </c>
      <c r="G109" s="163">
        <f>IFERROR(F109*O109,0)</f>
        <v>0</v>
      </c>
      <c r="H109" s="170"/>
      <c r="I109" s="160"/>
      <c r="J109" s="160" t="s">
        <v>303</v>
      </c>
      <c r="K109" s="160"/>
      <c r="L109" s="160"/>
      <c r="M109" s="160"/>
      <c r="N109" s="167"/>
      <c r="O109" s="166">
        <f t="shared" si="44"/>
        <v>8</v>
      </c>
      <c r="P109" s="155"/>
      <c r="Q109" s="156">
        <v>180</v>
      </c>
      <c r="R109" s="32"/>
    </row>
    <row r="110" spans="1:18" ht="25.5" outlineLevel="1" x14ac:dyDescent="0.2">
      <c r="A110" s="175" t="s">
        <v>544</v>
      </c>
      <c r="B110" s="173" t="s">
        <v>545</v>
      </c>
      <c r="C110" s="160" t="str">
        <f t="shared" si="40"/>
        <v>Somewhat Preferred</v>
      </c>
      <c r="D110" s="161" t="s">
        <v>175</v>
      </c>
      <c r="E110" s="104" t="str">
        <f t="shared" si="41"/>
        <v>Notes</v>
      </c>
      <c r="F110" s="162">
        <f>IF(D110="Comply",100%,IF(D110="Comply with 3rd Party",75%,IF(OR(D110="Do not comply",D110="Input"),0,25%)))</f>
        <v>0</v>
      </c>
      <c r="G110" s="163">
        <f>IFERROR(F110*O110,0)</f>
        <v>0</v>
      </c>
      <c r="H110" s="170"/>
      <c r="I110" s="160"/>
      <c r="J110" s="160"/>
      <c r="K110" s="160"/>
      <c r="L110" s="160" t="s">
        <v>303</v>
      </c>
      <c r="M110" s="160"/>
      <c r="N110" s="167"/>
      <c r="O110" s="166">
        <f t="shared" si="44"/>
        <v>2</v>
      </c>
      <c r="P110" s="155"/>
      <c r="Q110" s="156">
        <v>181</v>
      </c>
      <c r="R110" s="32"/>
    </row>
    <row r="111" spans="1:18" ht="25.5" outlineLevel="1" x14ac:dyDescent="0.2">
      <c r="A111" s="172" t="s">
        <v>546</v>
      </c>
      <c r="B111" s="173" t="s">
        <v>547</v>
      </c>
      <c r="C111" s="160" t="str">
        <f t="shared" si="40"/>
        <v>Mandatory</v>
      </c>
      <c r="D111" s="161" t="s">
        <v>175</v>
      </c>
      <c r="E111" s="104" t="str">
        <f t="shared" si="41"/>
        <v>Notes</v>
      </c>
      <c r="F111" s="162">
        <f t="shared" si="42"/>
        <v>0</v>
      </c>
      <c r="G111" s="163">
        <f t="shared" si="43"/>
        <v>0</v>
      </c>
      <c r="H111" s="170"/>
      <c r="I111" s="160" t="s">
        <v>303</v>
      </c>
      <c r="J111" s="160"/>
      <c r="K111" s="160"/>
      <c r="L111" s="160"/>
      <c r="M111" s="160"/>
      <c r="N111" s="167"/>
      <c r="O111" s="166">
        <f t="shared" si="44"/>
        <v>10</v>
      </c>
      <c r="P111" s="155"/>
      <c r="Q111" s="156">
        <v>182</v>
      </c>
      <c r="R111" s="32"/>
    </row>
    <row r="112" spans="1:18" ht="51" outlineLevel="1" x14ac:dyDescent="0.2">
      <c r="A112" s="200" t="s">
        <v>548</v>
      </c>
      <c r="B112" s="173" t="s">
        <v>549</v>
      </c>
      <c r="C112" s="160" t="str">
        <f t="shared" si="40"/>
        <v>Mandatory</v>
      </c>
      <c r="D112" s="161" t="s">
        <v>175</v>
      </c>
      <c r="E112" s="104" t="str">
        <f t="shared" si="41"/>
        <v>Notes</v>
      </c>
      <c r="F112" s="162">
        <f t="shared" si="42"/>
        <v>0</v>
      </c>
      <c r="G112" s="163">
        <f t="shared" si="43"/>
        <v>0</v>
      </c>
      <c r="H112" s="170"/>
      <c r="I112" s="160" t="s">
        <v>303</v>
      </c>
      <c r="J112" s="160"/>
      <c r="K112" s="160"/>
      <c r="L112" s="160"/>
      <c r="M112" s="160"/>
      <c r="N112" s="167" t="s">
        <v>550</v>
      </c>
      <c r="O112" s="166">
        <f t="shared" si="44"/>
        <v>10</v>
      </c>
      <c r="P112" s="155"/>
      <c r="Q112" s="156">
        <v>183</v>
      </c>
      <c r="R112" s="32"/>
    </row>
    <row r="113" spans="1:18" ht="25.5" outlineLevel="1" x14ac:dyDescent="0.2">
      <c r="A113" s="201" t="s">
        <v>551</v>
      </c>
      <c r="B113" s="202" t="s">
        <v>552</v>
      </c>
      <c r="C113" s="160" t="str">
        <f t="shared" si="40"/>
        <v>Mandatory</v>
      </c>
      <c r="D113" s="161" t="s">
        <v>175</v>
      </c>
      <c r="E113" s="104" t="str">
        <f t="shared" si="41"/>
        <v>Notes</v>
      </c>
      <c r="F113" s="162">
        <f t="shared" si="42"/>
        <v>0</v>
      </c>
      <c r="G113" s="163">
        <f t="shared" si="43"/>
        <v>0</v>
      </c>
      <c r="H113" s="164"/>
      <c r="I113" s="160" t="s">
        <v>303</v>
      </c>
      <c r="J113" s="160"/>
      <c r="K113" s="160"/>
      <c r="L113" s="160"/>
      <c r="M113" s="160"/>
      <c r="N113" s="167"/>
      <c r="O113" s="166">
        <f t="shared" si="44"/>
        <v>10</v>
      </c>
      <c r="P113" s="155"/>
      <c r="Q113" s="156">
        <v>189</v>
      </c>
      <c r="R113" s="32"/>
    </row>
    <row r="114" spans="1:18" ht="51" outlineLevel="1" x14ac:dyDescent="0.2">
      <c r="A114" s="175" t="s">
        <v>553</v>
      </c>
      <c r="B114" s="173" t="s">
        <v>554</v>
      </c>
      <c r="C114" s="160" t="str">
        <f t="shared" si="40"/>
        <v>Preferred</v>
      </c>
      <c r="D114" s="161" t="s">
        <v>175</v>
      </c>
      <c r="E114" s="104" t="str">
        <f t="shared" si="41"/>
        <v>Notes</v>
      </c>
      <c r="F114" s="162">
        <f t="shared" si="42"/>
        <v>0</v>
      </c>
      <c r="G114" s="163">
        <f t="shared" si="43"/>
        <v>0</v>
      </c>
      <c r="H114" s="164"/>
      <c r="I114" s="160"/>
      <c r="J114" s="160" t="s">
        <v>303</v>
      </c>
      <c r="K114" s="160"/>
      <c r="L114" s="160"/>
      <c r="M114" s="160"/>
      <c r="N114" s="167"/>
      <c r="O114" s="166">
        <f t="shared" si="44"/>
        <v>8</v>
      </c>
      <c r="P114" s="155"/>
      <c r="Q114" s="156">
        <v>191</v>
      </c>
      <c r="R114" s="32"/>
    </row>
    <row r="115" spans="1:18" ht="25.5" outlineLevel="1" x14ac:dyDescent="0.2">
      <c r="A115" s="175" t="s">
        <v>555</v>
      </c>
      <c r="B115" s="173" t="s">
        <v>556</v>
      </c>
      <c r="C115" s="160" t="str">
        <f t="shared" si="40"/>
        <v>Preferred</v>
      </c>
      <c r="D115" s="161" t="s">
        <v>175</v>
      </c>
      <c r="E115" s="104" t="str">
        <f t="shared" si="41"/>
        <v>Notes</v>
      </c>
      <c r="F115" s="162">
        <f t="shared" si="42"/>
        <v>0</v>
      </c>
      <c r="G115" s="163">
        <f t="shared" si="43"/>
        <v>0</v>
      </c>
      <c r="H115" s="164"/>
      <c r="I115" s="160"/>
      <c r="J115" s="160" t="s">
        <v>303</v>
      </c>
      <c r="K115" s="160"/>
      <c r="L115" s="160"/>
      <c r="M115" s="160"/>
      <c r="N115" s="167"/>
      <c r="O115" s="166">
        <f t="shared" si="44"/>
        <v>8</v>
      </c>
      <c r="P115" s="155"/>
      <c r="Q115" s="156">
        <v>193</v>
      </c>
      <c r="R115" s="32"/>
    </row>
    <row r="116" spans="1:18" ht="25.5" outlineLevel="1" x14ac:dyDescent="0.2">
      <c r="A116" s="175" t="s">
        <v>557</v>
      </c>
      <c r="B116" s="173" t="s">
        <v>558</v>
      </c>
      <c r="C116" s="160" t="str">
        <f t="shared" si="40"/>
        <v>Preferred</v>
      </c>
      <c r="D116" s="161" t="s">
        <v>175</v>
      </c>
      <c r="E116" s="104" t="str">
        <f t="shared" si="41"/>
        <v>Notes</v>
      </c>
      <c r="F116" s="162">
        <f t="shared" si="42"/>
        <v>0</v>
      </c>
      <c r="G116" s="163">
        <f t="shared" si="43"/>
        <v>0</v>
      </c>
      <c r="H116" s="164"/>
      <c r="I116" s="160"/>
      <c r="J116" s="160" t="s">
        <v>303</v>
      </c>
      <c r="K116" s="160"/>
      <c r="L116" s="160"/>
      <c r="M116" s="160"/>
      <c r="N116" s="167"/>
      <c r="O116" s="166">
        <f t="shared" si="44"/>
        <v>8</v>
      </c>
      <c r="P116" s="155"/>
      <c r="Q116" s="156">
        <v>194</v>
      </c>
      <c r="R116" s="32"/>
    </row>
    <row r="117" spans="1:18" ht="25.5" outlineLevel="1" x14ac:dyDescent="0.2">
      <c r="A117" s="175" t="s">
        <v>559</v>
      </c>
      <c r="B117" s="173" t="s">
        <v>560</v>
      </c>
      <c r="C117" s="160" t="str">
        <f t="shared" si="40"/>
        <v>Preferred</v>
      </c>
      <c r="D117" s="161" t="s">
        <v>175</v>
      </c>
      <c r="E117" s="104" t="str">
        <f t="shared" si="41"/>
        <v>Notes</v>
      </c>
      <c r="F117" s="162">
        <f t="shared" si="42"/>
        <v>0</v>
      </c>
      <c r="G117" s="163">
        <f t="shared" si="43"/>
        <v>0</v>
      </c>
      <c r="H117" s="170"/>
      <c r="I117" s="160"/>
      <c r="J117" s="160" t="s">
        <v>303</v>
      </c>
      <c r="K117" s="160"/>
      <c r="L117" s="160"/>
      <c r="M117" s="160"/>
      <c r="N117" s="167" t="s">
        <v>561</v>
      </c>
      <c r="O117" s="166">
        <f t="shared" si="44"/>
        <v>8</v>
      </c>
      <c r="P117" s="155"/>
      <c r="Q117" s="156">
        <v>195</v>
      </c>
      <c r="R117" s="32"/>
    </row>
    <row r="118" spans="1:18" ht="38.25" outlineLevel="1" x14ac:dyDescent="0.2">
      <c r="A118" s="175" t="s">
        <v>562</v>
      </c>
      <c r="B118" s="173" t="s">
        <v>563</v>
      </c>
      <c r="C118" s="160" t="str">
        <f t="shared" si="40"/>
        <v>Option</v>
      </c>
      <c r="D118" s="161" t="s">
        <v>175</v>
      </c>
      <c r="E118" s="104" t="str">
        <f t="shared" si="41"/>
        <v>Notes</v>
      </c>
      <c r="F118" s="162">
        <f t="shared" si="42"/>
        <v>0</v>
      </c>
      <c r="G118" s="163">
        <f t="shared" si="43"/>
        <v>0</v>
      </c>
      <c r="H118" s="164"/>
      <c r="I118" s="160"/>
      <c r="J118" s="160"/>
      <c r="K118" s="160" t="s">
        <v>303</v>
      </c>
      <c r="L118" s="160"/>
      <c r="M118" s="160"/>
      <c r="N118" s="167" t="s">
        <v>564</v>
      </c>
      <c r="O118" s="166">
        <f t="shared" si="44"/>
        <v>6</v>
      </c>
      <c r="P118" s="155"/>
      <c r="Q118" s="156">
        <v>196</v>
      </c>
      <c r="R118" s="32"/>
    </row>
    <row r="119" spans="1:18" ht="25.5" outlineLevel="1" x14ac:dyDescent="0.2">
      <c r="A119" s="172" t="s">
        <v>565</v>
      </c>
      <c r="B119" s="173" t="s">
        <v>566</v>
      </c>
      <c r="C119" s="160" t="str">
        <f t="shared" si="40"/>
        <v>Somewhat Preferred</v>
      </c>
      <c r="D119" s="161" t="s">
        <v>175</v>
      </c>
      <c r="E119" s="104" t="str">
        <f t="shared" si="41"/>
        <v>Notes</v>
      </c>
      <c r="F119" s="162">
        <f t="shared" si="42"/>
        <v>0</v>
      </c>
      <c r="G119" s="163">
        <f t="shared" si="43"/>
        <v>0</v>
      </c>
      <c r="H119" s="170"/>
      <c r="I119" s="160"/>
      <c r="J119" s="160"/>
      <c r="K119" s="160"/>
      <c r="L119" s="160" t="s">
        <v>303</v>
      </c>
      <c r="M119" s="160"/>
      <c r="N119" s="167"/>
      <c r="O119" s="166">
        <f t="shared" si="44"/>
        <v>2</v>
      </c>
      <c r="P119" s="155"/>
      <c r="Q119" s="156">
        <v>197</v>
      </c>
      <c r="R119" s="32"/>
    </row>
    <row r="120" spans="1:18" outlineLevel="1" x14ac:dyDescent="0.2">
      <c r="A120" s="199" t="s">
        <v>567</v>
      </c>
      <c r="B120" s="198" t="s">
        <v>568</v>
      </c>
      <c r="C120" s="160" t="str">
        <f t="shared" si="40"/>
        <v>Preferred</v>
      </c>
      <c r="D120" s="161" t="s">
        <v>175</v>
      </c>
      <c r="E120" s="104" t="str">
        <f t="shared" si="41"/>
        <v>Notes</v>
      </c>
      <c r="F120" s="162">
        <f t="shared" si="42"/>
        <v>0</v>
      </c>
      <c r="G120" s="163">
        <f t="shared" si="43"/>
        <v>0</v>
      </c>
      <c r="H120" s="170"/>
      <c r="I120" s="160"/>
      <c r="J120" s="160" t="s">
        <v>303</v>
      </c>
      <c r="K120" s="160"/>
      <c r="L120" s="160"/>
      <c r="M120" s="160"/>
      <c r="N120" s="167"/>
      <c r="O120" s="166">
        <f t="shared" si="44"/>
        <v>8</v>
      </c>
      <c r="P120" s="155"/>
      <c r="Q120" s="156">
        <v>201</v>
      </c>
      <c r="R120" s="32"/>
    </row>
    <row r="121" spans="1:18" ht="23.1" customHeight="1" outlineLevel="1" thickBot="1" x14ac:dyDescent="0.25">
      <c r="A121" s="199" t="s">
        <v>569</v>
      </c>
      <c r="B121" s="203" t="s">
        <v>570</v>
      </c>
      <c r="C121" s="160" t="str">
        <f t="shared" si="40"/>
        <v>Somewhat Preferred</v>
      </c>
      <c r="D121" s="161" t="s">
        <v>175</v>
      </c>
      <c r="E121" s="104" t="str">
        <f t="shared" si="41"/>
        <v>Notes</v>
      </c>
      <c r="F121" s="162">
        <f t="shared" si="42"/>
        <v>0</v>
      </c>
      <c r="G121" s="163">
        <f t="shared" si="43"/>
        <v>0</v>
      </c>
      <c r="H121" s="170"/>
      <c r="I121" s="160"/>
      <c r="J121" s="160"/>
      <c r="K121" s="160"/>
      <c r="L121" s="160" t="s">
        <v>303</v>
      </c>
      <c r="M121" s="160"/>
      <c r="N121" s="167"/>
      <c r="O121" s="166">
        <f t="shared" si="44"/>
        <v>2</v>
      </c>
      <c r="P121" s="155"/>
      <c r="Q121" s="156">
        <v>207</v>
      </c>
      <c r="R121" s="32"/>
    </row>
    <row r="122" spans="1:18" ht="23.25" thickBot="1" x14ac:dyDescent="0.25">
      <c r="A122" s="146" t="s">
        <v>571</v>
      </c>
      <c r="B122" s="147"/>
      <c r="C122" s="148" t="str">
        <f>C$3</f>
        <v>Requirement</v>
      </c>
      <c r="D122" s="148" t="str">
        <f>D$3</f>
        <v>Compliance</v>
      </c>
      <c r="E122" s="149" t="str">
        <f>E$3</f>
        <v>Notes/Explanation</v>
      </c>
      <c r="F122" s="150" t="str">
        <f t="shared" ref="F122:G122" si="45">F$3</f>
        <v>Score</v>
      </c>
      <c r="G122" s="151" t="str">
        <f t="shared" si="45"/>
        <v>Weighted Score</v>
      </c>
      <c r="H122" s="152"/>
      <c r="I122" s="153" t="str">
        <f>I$3</f>
        <v>Mandatory</v>
      </c>
      <c r="J122" s="153" t="str">
        <f t="shared" ref="J122:O122" si="46">J$3</f>
        <v>Preferred</v>
      </c>
      <c r="K122" s="153" t="str">
        <f t="shared" si="46"/>
        <v>Option</v>
      </c>
      <c r="L122" s="153" t="str">
        <f t="shared" si="46"/>
        <v>Somewhat Preferred</v>
      </c>
      <c r="M122" s="153" t="str">
        <f t="shared" si="46"/>
        <v>Not Required</v>
      </c>
      <c r="N122" s="154" t="str">
        <f t="shared" si="46"/>
        <v>Approximate $ or notes about availability of feature</v>
      </c>
      <c r="O122" s="154" t="str">
        <f t="shared" si="46"/>
        <v>Weight (1-10)</v>
      </c>
      <c r="P122" s="155"/>
      <c r="Q122" s="156">
        <v>208</v>
      </c>
      <c r="R122" s="32"/>
    </row>
    <row r="123" spans="1:18" ht="51" outlineLevel="1" x14ac:dyDescent="0.2">
      <c r="A123" s="200" t="s">
        <v>572</v>
      </c>
      <c r="B123" s="173" t="s">
        <v>573</v>
      </c>
      <c r="C123" s="160" t="str">
        <f t="shared" ref="C123:C130" si="47">IF($I123&lt;&gt;"",$I$3,IF($J123&lt;&gt;"",$J$3,IF($K123&lt;&gt;"",$K$3,IF($L123&lt;&gt;"",$L$3,IF($M123&lt;&gt;"",$M$3,"-")))))</f>
        <v>Preferred</v>
      </c>
      <c r="D123" s="161" t="s">
        <v>574</v>
      </c>
      <c r="E123" s="104" t="str">
        <f t="shared" ref="E123:E130" si="48">IF(AND(OR(D123="Do not Comply",D123="Partial Comply"),OR(C123="Mandatory",C123="Preferred",C123="Option")),"Feature is required, please describe a work-around that would provide similar functionality",IF(OR(D123="Partial Comply",D123="Do not Comply"),"Explain",IF(AND(D123="Option",OR(C123="Mandatory",C123="Preferred",C123="Option")),"Total installed cost of option MUST be provided",IF(D123="Option","Provide total installed cost of option",IF(OR(D123="Comply",D123="Comply with 3rd Party"),"Included at no extra cost in base package","Notes")))))</f>
        <v>Included at no extra cost in base package</v>
      </c>
      <c r="F123" s="162">
        <f t="shared" ref="F123:F130" si="49">IF(D123="Comply",100%,IF(D123="Comply with 3rd Party",75%,IF(OR(D123="Do not comply",D123="Input"),0,25%)))</f>
        <v>1</v>
      </c>
      <c r="G123" s="163">
        <f t="shared" ref="G123:G130" si="50">IFERROR(F123*O123,0)</f>
        <v>8</v>
      </c>
      <c r="H123" s="164"/>
      <c r="I123" s="160"/>
      <c r="J123" s="160" t="s">
        <v>303</v>
      </c>
      <c r="K123" s="160"/>
      <c r="L123" s="160"/>
      <c r="M123" s="160"/>
      <c r="N123" s="167" t="s">
        <v>575</v>
      </c>
      <c r="O123" s="166">
        <f t="shared" ref="O123:O130" si="51">IF($C123=$I$3,10,IF($C123=$J$3,8,IF($C123=$K$3,6,IF($C123=$L$3,2,IF($C123=$M$3,0,"")))))</f>
        <v>8</v>
      </c>
      <c r="P123" s="155"/>
      <c r="Q123" s="156">
        <v>209</v>
      </c>
      <c r="R123" s="32"/>
    </row>
    <row r="124" spans="1:18" ht="25.5" outlineLevel="1" x14ac:dyDescent="0.2">
      <c r="A124" s="175" t="s">
        <v>576</v>
      </c>
      <c r="B124" s="173" t="s">
        <v>577</v>
      </c>
      <c r="C124" s="160" t="str">
        <f>IF($I124&lt;&gt;"",$I$3,IF($J124&lt;&gt;"",$J$3,IF($K124&lt;&gt;"",$K$3,IF($L124&lt;&gt;"",$L$3,IF($M124&lt;&gt;"",$M$3,"-")))))</f>
        <v>Preferred</v>
      </c>
      <c r="D124" s="161" t="s">
        <v>175</v>
      </c>
      <c r="E124" s="104" t="str">
        <f>IF(AND(OR(D124="Do not Comply",D124="Partial Comply"),OR(C124="Mandatory",C124="Preferred",C124="Option")),"Feature is required, please describe a work-around that would provide similar functionality",IF(OR(D124="Partial Comply",D124="Do not Comply"),"Explain",IF(AND(D124="Option",OR(C124="Mandatory",C124="Preferred",C124="Option")),"Total installed cost of option MUST be provided",IF(D124="Option","Provide total installed cost of option",IF(OR(D124="Comply",D124="Comply with 3rd Party"),"Included at no extra cost in base package","Notes")))))</f>
        <v>Notes</v>
      </c>
      <c r="F124" s="162">
        <f>IF(D124="Comply",100%,IF(D124="Comply with 3rd Party",75%,IF(OR(D124="Do not comply",D124="Input"),0,25%)))</f>
        <v>0</v>
      </c>
      <c r="G124" s="163">
        <f>IFERROR(F124*O124,0)</f>
        <v>0</v>
      </c>
      <c r="H124" s="164"/>
      <c r="I124" s="160"/>
      <c r="J124" s="160" t="s">
        <v>303</v>
      </c>
      <c r="K124" s="160"/>
      <c r="L124" s="160"/>
      <c r="M124" s="160"/>
      <c r="N124" s="167"/>
      <c r="O124" s="166">
        <f>IF($C124=$I$3,10,IF($C124=$J$3,8,IF($C124=$K$3,6,IF($C124=$L$3,2,IF($C124=$M$3,0,"")))))</f>
        <v>8</v>
      </c>
      <c r="P124" s="155"/>
      <c r="Q124" s="156">
        <v>213</v>
      </c>
      <c r="R124" s="32"/>
    </row>
    <row r="125" spans="1:18" ht="38.25" outlineLevel="1" x14ac:dyDescent="0.2">
      <c r="A125" s="175" t="s">
        <v>578</v>
      </c>
      <c r="B125" s="173" t="s">
        <v>579</v>
      </c>
      <c r="C125" s="160" t="str">
        <f t="shared" si="47"/>
        <v>Option</v>
      </c>
      <c r="D125" s="161" t="s">
        <v>175</v>
      </c>
      <c r="E125" s="104" t="str">
        <f t="shared" si="48"/>
        <v>Notes</v>
      </c>
      <c r="F125" s="162">
        <f t="shared" si="49"/>
        <v>0</v>
      </c>
      <c r="G125" s="163">
        <f t="shared" si="50"/>
        <v>0</v>
      </c>
      <c r="H125" s="164"/>
      <c r="I125" s="160"/>
      <c r="J125" s="160"/>
      <c r="K125" s="160" t="s">
        <v>303</v>
      </c>
      <c r="L125" s="160"/>
      <c r="M125" s="160"/>
      <c r="N125" s="167" t="s">
        <v>580</v>
      </c>
      <c r="O125" s="166">
        <f t="shared" si="51"/>
        <v>6</v>
      </c>
      <c r="P125" s="155"/>
      <c r="Q125" s="156">
        <v>218</v>
      </c>
      <c r="R125" s="32"/>
    </row>
    <row r="126" spans="1:18" ht="25.5" outlineLevel="1" x14ac:dyDescent="0.2">
      <c r="A126" s="200" t="s">
        <v>581</v>
      </c>
      <c r="B126" s="173" t="s">
        <v>582</v>
      </c>
      <c r="C126" s="160" t="str">
        <f t="shared" si="47"/>
        <v>Preferred</v>
      </c>
      <c r="D126" s="161" t="s">
        <v>175</v>
      </c>
      <c r="E126" s="104" t="str">
        <f t="shared" si="48"/>
        <v>Notes</v>
      </c>
      <c r="F126" s="162">
        <f t="shared" si="49"/>
        <v>0</v>
      </c>
      <c r="G126" s="163">
        <f t="shared" si="50"/>
        <v>0</v>
      </c>
      <c r="H126" s="164"/>
      <c r="I126" s="160"/>
      <c r="J126" s="160" t="s">
        <v>303</v>
      </c>
      <c r="K126" s="160"/>
      <c r="L126" s="160"/>
      <c r="M126" s="160"/>
      <c r="N126" s="167" t="s">
        <v>583</v>
      </c>
      <c r="O126" s="166">
        <f t="shared" si="51"/>
        <v>8</v>
      </c>
      <c r="P126" s="155"/>
      <c r="Q126" s="156">
        <v>225</v>
      </c>
      <c r="R126" s="32"/>
    </row>
    <row r="127" spans="1:18" ht="38.25" outlineLevel="1" x14ac:dyDescent="0.2">
      <c r="A127" s="175" t="s">
        <v>584</v>
      </c>
      <c r="B127" s="173" t="s">
        <v>585</v>
      </c>
      <c r="C127" s="160" t="str">
        <f t="shared" si="47"/>
        <v>Preferred</v>
      </c>
      <c r="D127" s="161" t="s">
        <v>175</v>
      </c>
      <c r="E127" s="104" t="str">
        <f t="shared" si="48"/>
        <v>Notes</v>
      </c>
      <c r="F127" s="162">
        <f t="shared" si="49"/>
        <v>0</v>
      </c>
      <c r="G127" s="163">
        <f t="shared" si="50"/>
        <v>0</v>
      </c>
      <c r="H127" s="164"/>
      <c r="I127" s="160"/>
      <c r="J127" s="160" t="s">
        <v>303</v>
      </c>
      <c r="K127" s="160"/>
      <c r="L127" s="160"/>
      <c r="M127" s="160"/>
      <c r="N127" s="167" t="s">
        <v>586</v>
      </c>
      <c r="O127" s="166">
        <f t="shared" si="51"/>
        <v>8</v>
      </c>
      <c r="P127" s="155"/>
      <c r="Q127" s="156">
        <v>226</v>
      </c>
      <c r="R127" s="32"/>
    </row>
    <row r="128" spans="1:18" ht="38.25" outlineLevel="1" x14ac:dyDescent="0.2">
      <c r="A128" s="175" t="s">
        <v>587</v>
      </c>
      <c r="B128" s="173" t="s">
        <v>588</v>
      </c>
      <c r="C128" s="160" t="str">
        <f t="shared" si="47"/>
        <v>Preferred</v>
      </c>
      <c r="D128" s="161" t="s">
        <v>175</v>
      </c>
      <c r="E128" s="104" t="str">
        <f t="shared" si="48"/>
        <v>Notes</v>
      </c>
      <c r="F128" s="162">
        <f t="shared" si="49"/>
        <v>0</v>
      </c>
      <c r="G128" s="163">
        <f t="shared" si="50"/>
        <v>0</v>
      </c>
      <c r="H128" s="164"/>
      <c r="I128" s="160"/>
      <c r="J128" s="160" t="s">
        <v>303</v>
      </c>
      <c r="K128" s="160"/>
      <c r="L128" s="160"/>
      <c r="M128" s="160"/>
      <c r="N128" s="167"/>
      <c r="O128" s="166">
        <f t="shared" si="51"/>
        <v>8</v>
      </c>
      <c r="P128" s="155"/>
      <c r="Q128" s="156">
        <v>229</v>
      </c>
      <c r="R128" s="32"/>
    </row>
    <row r="129" spans="1:18" ht="25.5" outlineLevel="1" collapsed="1" x14ac:dyDescent="0.2">
      <c r="A129" s="175" t="s">
        <v>589</v>
      </c>
      <c r="B129" s="173" t="s">
        <v>590</v>
      </c>
      <c r="C129" s="160" t="str">
        <f t="shared" si="47"/>
        <v>Option</v>
      </c>
      <c r="D129" s="161" t="s">
        <v>175</v>
      </c>
      <c r="E129" s="104" t="str">
        <f t="shared" si="48"/>
        <v>Notes</v>
      </c>
      <c r="F129" s="162">
        <f t="shared" si="49"/>
        <v>0</v>
      </c>
      <c r="G129" s="163">
        <f t="shared" si="50"/>
        <v>0</v>
      </c>
      <c r="H129" s="164"/>
      <c r="I129" s="160"/>
      <c r="J129" s="160"/>
      <c r="K129" s="160" t="s">
        <v>303</v>
      </c>
      <c r="L129" s="160"/>
      <c r="M129" s="160"/>
      <c r="N129" s="167" t="s">
        <v>591</v>
      </c>
      <c r="O129" s="166">
        <f t="shared" si="51"/>
        <v>6</v>
      </c>
      <c r="P129" s="155"/>
      <c r="Q129" s="156">
        <v>232</v>
      </c>
      <c r="R129" s="32"/>
    </row>
    <row r="130" spans="1:18" ht="26.25" outlineLevel="1" thickBot="1" x14ac:dyDescent="0.25">
      <c r="A130" s="172" t="s">
        <v>592</v>
      </c>
      <c r="B130" s="173" t="s">
        <v>593</v>
      </c>
      <c r="C130" s="160" t="str">
        <f t="shared" si="47"/>
        <v>Option</v>
      </c>
      <c r="D130" s="161" t="s">
        <v>175</v>
      </c>
      <c r="E130" s="104" t="str">
        <f t="shared" si="48"/>
        <v>Notes</v>
      </c>
      <c r="F130" s="162">
        <f t="shared" si="49"/>
        <v>0</v>
      </c>
      <c r="G130" s="163">
        <f t="shared" si="50"/>
        <v>0</v>
      </c>
      <c r="H130" s="164"/>
      <c r="I130" s="160"/>
      <c r="J130" s="160"/>
      <c r="K130" s="160" t="s">
        <v>303</v>
      </c>
      <c r="L130" s="160"/>
      <c r="M130" s="160"/>
      <c r="N130" s="167"/>
      <c r="O130" s="166">
        <f t="shared" si="51"/>
        <v>6</v>
      </c>
      <c r="P130" s="155"/>
      <c r="Q130" s="156">
        <v>240</v>
      </c>
      <c r="R130" s="32"/>
    </row>
    <row r="131" spans="1:18" ht="23.25" thickBot="1" x14ac:dyDescent="0.25">
      <c r="A131" s="146" t="s">
        <v>594</v>
      </c>
      <c r="B131" s="147"/>
      <c r="C131" s="148" t="str">
        <f t="shared" ref="C131:E132" si="52">C$3</f>
        <v>Requirement</v>
      </c>
      <c r="D131" s="148" t="str">
        <f t="shared" si="52"/>
        <v>Compliance</v>
      </c>
      <c r="E131" s="149" t="str">
        <f t="shared" si="52"/>
        <v>Notes/Explanation</v>
      </c>
      <c r="F131" s="150" t="str">
        <f t="shared" ref="F131:G132" si="53">F$3</f>
        <v>Score</v>
      </c>
      <c r="G131" s="151" t="str">
        <f t="shared" si="53"/>
        <v>Weighted Score</v>
      </c>
      <c r="H131" s="152"/>
      <c r="I131" s="153" t="str">
        <f>I$3</f>
        <v>Mandatory</v>
      </c>
      <c r="J131" s="153" t="str">
        <f t="shared" ref="J131:O132" si="54">J$3</f>
        <v>Preferred</v>
      </c>
      <c r="K131" s="153" t="str">
        <f t="shared" si="54"/>
        <v>Option</v>
      </c>
      <c r="L131" s="153" t="str">
        <f t="shared" si="54"/>
        <v>Somewhat Preferred</v>
      </c>
      <c r="M131" s="153" t="str">
        <f t="shared" si="54"/>
        <v>Not Required</v>
      </c>
      <c r="N131" s="154" t="str">
        <f t="shared" si="54"/>
        <v>Approximate $ or notes about availability of feature</v>
      </c>
      <c r="O131" s="154" t="str">
        <f t="shared" si="54"/>
        <v>Weight (1-10)</v>
      </c>
      <c r="P131" s="155"/>
      <c r="Q131" s="156">
        <v>241</v>
      </c>
      <c r="R131" s="157"/>
    </row>
    <row r="132" spans="1:18" ht="23.25" thickBot="1" x14ac:dyDescent="0.25">
      <c r="A132" s="146" t="s">
        <v>595</v>
      </c>
      <c r="B132" s="147"/>
      <c r="C132" s="148" t="str">
        <f t="shared" si="52"/>
        <v>Requirement</v>
      </c>
      <c r="D132" s="148" t="str">
        <f t="shared" si="52"/>
        <v>Compliance</v>
      </c>
      <c r="E132" s="149" t="str">
        <f t="shared" si="52"/>
        <v>Notes/Explanation</v>
      </c>
      <c r="F132" s="150" t="str">
        <f t="shared" si="53"/>
        <v>Score</v>
      </c>
      <c r="G132" s="151" t="str">
        <f t="shared" si="53"/>
        <v>Weighted Score</v>
      </c>
      <c r="H132" s="152"/>
      <c r="I132" s="153" t="str">
        <f>I$3</f>
        <v>Mandatory</v>
      </c>
      <c r="J132" s="153" t="str">
        <f t="shared" si="54"/>
        <v>Preferred</v>
      </c>
      <c r="K132" s="153" t="str">
        <f t="shared" si="54"/>
        <v>Option</v>
      </c>
      <c r="L132" s="153" t="str">
        <f t="shared" si="54"/>
        <v>Somewhat Preferred</v>
      </c>
      <c r="M132" s="153" t="str">
        <f t="shared" si="54"/>
        <v>Not Required</v>
      </c>
      <c r="N132" s="154" t="str">
        <f t="shared" si="54"/>
        <v>Approximate $ or notes about availability of feature</v>
      </c>
      <c r="O132" s="154" t="str">
        <f t="shared" si="54"/>
        <v>Weight (1-10)</v>
      </c>
      <c r="P132" s="155"/>
      <c r="Q132" s="156">
        <v>536</v>
      </c>
      <c r="R132" s="32"/>
    </row>
    <row r="133" spans="1:18" ht="38.25" outlineLevel="1" x14ac:dyDescent="0.2">
      <c r="A133" s="200" t="s">
        <v>596</v>
      </c>
      <c r="B133" s="173" t="s">
        <v>597</v>
      </c>
      <c r="C133" s="160" t="str">
        <f>IF($I133&lt;&gt;"",$I$3,IF($J133&lt;&gt;"",$J$3,IF($K133&lt;&gt;"",$K$3,IF($L133&lt;&gt;"",$L$3,IF($M133&lt;&gt;"",$M$3,"-")))))</f>
        <v>Mandatory</v>
      </c>
      <c r="D133" s="161" t="s">
        <v>175</v>
      </c>
      <c r="E133" s="104" t="str">
        <f>IF(AND(OR(D133="Do not Comply",D133="Partial Comply"),OR(C133="Mandatory",C133="Preferred",C133="Option")),"Feature is required, please describe a work-around that would provide similar functionality",IF(OR(D133="Partial Comply",D133="Do not Comply"),"Explain",IF(AND(D133="Option",OR(C133="Mandatory",C133="Preferred",C133="Option")),"Total installed cost of option MUST be provided",IF(D133="Option","Provide total installed cost of option",IF(OR(D133="Comply",D133="Comply with 3rd Party"),"Included at no extra cost in base package","Notes")))))</f>
        <v>Notes</v>
      </c>
      <c r="F133" s="162">
        <f>IF(D133="Comply",100%,IF(D133="Comply with 3rd Party",75%,IF(OR(D133="Do not comply",D133="Input"),0,25%)))</f>
        <v>0</v>
      </c>
      <c r="G133" s="163">
        <f>IFERROR(F133*O133,0)</f>
        <v>0</v>
      </c>
      <c r="H133" s="164"/>
      <c r="I133" s="160" t="s">
        <v>303</v>
      </c>
      <c r="J133" s="160"/>
      <c r="K133" s="160"/>
      <c r="L133" s="160"/>
      <c r="M133" s="160"/>
      <c r="N133" s="204"/>
      <c r="O133" s="166">
        <f>IF($C133=$I$3,10,IF($C133=$J$3,8,IF($C133=$K$3,6,IF($C133=$L$3,2,IF($C133=$M$3,0,"")))))</f>
        <v>10</v>
      </c>
      <c r="P133" s="155"/>
      <c r="Q133" s="156">
        <v>537</v>
      </c>
      <c r="R133" s="32"/>
    </row>
    <row r="134" spans="1:18" ht="51" outlineLevel="1" x14ac:dyDescent="0.2">
      <c r="A134" s="175" t="s">
        <v>598</v>
      </c>
      <c r="B134" s="173" t="s">
        <v>599</v>
      </c>
      <c r="C134" s="160" t="str">
        <f>IF($I134&lt;&gt;"",$I$3,IF($J134&lt;&gt;"",$J$3,IF($K134&lt;&gt;"",$K$3,IF($L134&lt;&gt;"",$L$3,IF($M134&lt;&gt;"",$M$3,"-")))))</f>
        <v>Preferred</v>
      </c>
      <c r="D134" s="161" t="s">
        <v>175</v>
      </c>
      <c r="E134" s="104" t="str">
        <f>IF(AND(OR(D134="Do not Comply",D134="Partial Comply"),OR(C134="Mandatory",C134="Preferred",C134="Option")),"Feature is required, please describe a work-around that would provide similar functionality",IF(OR(D134="Partial Comply",D134="Do not Comply"),"Explain",IF(AND(D134="Option",OR(C134="Mandatory",C134="Preferred",C134="Option")),"Total installed cost of option MUST be provided",IF(D134="Option","Provide total installed cost of option",IF(OR(D134="Comply",D134="Comply with 3rd Party"),"Included at no extra cost in base package","Notes")))))</f>
        <v>Notes</v>
      </c>
      <c r="F134" s="162">
        <f t="shared" ref="F134:F160" si="55">IF(D134="Comply",100%,IF(D134="Comply with 3rd Party",75%,IF(OR(D134="Do not comply",D134="Input"),0,25%)))</f>
        <v>0</v>
      </c>
      <c r="G134" s="163">
        <f t="shared" ref="G134:G160" si="56">IFERROR(F134*O134,0)</f>
        <v>0</v>
      </c>
      <c r="H134" s="164"/>
      <c r="I134" s="160"/>
      <c r="J134" s="160" t="s">
        <v>303</v>
      </c>
      <c r="K134" s="160"/>
      <c r="L134" s="160"/>
      <c r="M134" s="160"/>
      <c r="N134" s="204"/>
      <c r="O134" s="166">
        <f>IF($C134=$I$3,10,IF($C134=$J$3,8,IF($C134=$K$3,6,IF($C134=$L$3,2,IF($C134=$M$3,0,"")))))</f>
        <v>8</v>
      </c>
      <c r="P134" s="155"/>
      <c r="Q134" s="156">
        <v>538</v>
      </c>
      <c r="R134" s="32"/>
    </row>
    <row r="135" spans="1:18" outlineLevel="1" x14ac:dyDescent="0.2">
      <c r="A135" s="200" t="s">
        <v>600</v>
      </c>
      <c r="B135" s="173" t="s">
        <v>601</v>
      </c>
      <c r="C135" s="160" t="str">
        <f t="shared" ref="C135:C160" si="57">IF($I135&lt;&gt;"",$I$3,IF($J135&lt;&gt;"",$J$3,IF($K135&lt;&gt;"",$K$3,IF($L135&lt;&gt;"",$L$3,IF($M135&lt;&gt;"",$M$3,"-")))))</f>
        <v>Mandatory</v>
      </c>
      <c r="D135" s="161" t="s">
        <v>175</v>
      </c>
      <c r="E135" s="104" t="str">
        <f t="shared" ref="E135:E160" si="58">IF(AND(OR(D135="Do not Comply",D135="Partial Comply"),OR(C135="Mandatory",C135="Preferred",C135="Option")),"Feature is required, please describe a work-around that would provide similar functionality",IF(OR(D135="Partial Comply",D135="Do not Comply"),"Explain",IF(AND(D135="Option",OR(C135="Mandatory",C135="Preferred",C135="Option")),"Total installed cost of option MUST be provided",IF(D135="Option","Provide total installed cost of option",IF(OR(D135="Comply",D135="Comply with 3rd Party"),"Included at no extra cost in base package","Notes")))))</f>
        <v>Notes</v>
      </c>
      <c r="F135" s="162">
        <f t="shared" si="55"/>
        <v>0</v>
      </c>
      <c r="G135" s="163">
        <f t="shared" si="56"/>
        <v>0</v>
      </c>
      <c r="H135" s="164"/>
      <c r="I135" s="160" t="s">
        <v>303</v>
      </c>
      <c r="J135" s="160"/>
      <c r="K135" s="160"/>
      <c r="L135" s="160"/>
      <c r="M135" s="160"/>
      <c r="N135" s="167"/>
      <c r="O135" s="166">
        <f t="shared" ref="O135:O160" si="59">IF($C135=$I$3,10,IF($C135=$J$3,8,IF($C135=$K$3,6,IF($C135=$L$3,2,IF($C135=$M$3,0,"")))))</f>
        <v>10</v>
      </c>
      <c r="P135" s="155"/>
      <c r="Q135" s="156">
        <v>541</v>
      </c>
      <c r="R135" s="32"/>
    </row>
    <row r="136" spans="1:18" ht="38.25" outlineLevel="1" x14ac:dyDescent="0.2">
      <c r="A136" s="175" t="s">
        <v>602</v>
      </c>
      <c r="B136" s="173" t="s">
        <v>603</v>
      </c>
      <c r="C136" s="160" t="str">
        <f t="shared" si="57"/>
        <v>Mandatory</v>
      </c>
      <c r="D136" s="161" t="s">
        <v>175</v>
      </c>
      <c r="E136" s="104" t="str">
        <f t="shared" si="58"/>
        <v>Notes</v>
      </c>
      <c r="F136" s="162">
        <f t="shared" si="55"/>
        <v>0</v>
      </c>
      <c r="G136" s="163">
        <f t="shared" si="56"/>
        <v>0</v>
      </c>
      <c r="H136" s="164"/>
      <c r="I136" s="160" t="s">
        <v>303</v>
      </c>
      <c r="J136" s="160"/>
      <c r="K136" s="160"/>
      <c r="L136" s="160"/>
      <c r="M136" s="160"/>
      <c r="N136" s="167"/>
      <c r="O136" s="166">
        <f t="shared" si="59"/>
        <v>10</v>
      </c>
      <c r="P136" s="155"/>
      <c r="Q136" s="156">
        <v>548</v>
      </c>
      <c r="R136" s="32"/>
    </row>
    <row r="137" spans="1:18" ht="25.5" outlineLevel="1" x14ac:dyDescent="0.2">
      <c r="A137" s="175" t="s">
        <v>604</v>
      </c>
      <c r="B137" s="173" t="s">
        <v>605</v>
      </c>
      <c r="C137" s="160" t="str">
        <f t="shared" si="57"/>
        <v>Mandatory</v>
      </c>
      <c r="D137" s="161" t="s">
        <v>175</v>
      </c>
      <c r="E137" s="104" t="str">
        <f t="shared" si="58"/>
        <v>Notes</v>
      </c>
      <c r="F137" s="162">
        <f t="shared" si="55"/>
        <v>0</v>
      </c>
      <c r="G137" s="163">
        <f t="shared" si="56"/>
        <v>0</v>
      </c>
      <c r="H137" s="164"/>
      <c r="I137" s="160" t="s">
        <v>303</v>
      </c>
      <c r="J137" s="160"/>
      <c r="K137" s="160"/>
      <c r="L137" s="160"/>
      <c r="M137" s="160"/>
      <c r="N137" s="167"/>
      <c r="O137" s="166">
        <f t="shared" si="59"/>
        <v>10</v>
      </c>
      <c r="P137" s="155"/>
      <c r="Q137" s="156">
        <v>549</v>
      </c>
      <c r="R137" s="32"/>
    </row>
    <row r="138" spans="1:18" ht="25.5" outlineLevel="1" x14ac:dyDescent="0.2">
      <c r="A138" s="200" t="s">
        <v>606</v>
      </c>
      <c r="B138" s="173" t="s">
        <v>607</v>
      </c>
      <c r="C138" s="160" t="str">
        <f t="shared" si="57"/>
        <v>Mandatory</v>
      </c>
      <c r="D138" s="161" t="s">
        <v>175</v>
      </c>
      <c r="E138" s="104" t="str">
        <f t="shared" si="58"/>
        <v>Notes</v>
      </c>
      <c r="F138" s="162">
        <f>IF(D138="Comply",100%,IF(D138="Comply with 3rd Party",75%,IF(OR(D138="Do not comply",D138="Input"),0,25%)))</f>
        <v>0</v>
      </c>
      <c r="G138" s="163">
        <f>IFERROR(F138*O138,0)</f>
        <v>0</v>
      </c>
      <c r="H138" s="164"/>
      <c r="I138" s="160" t="s">
        <v>303</v>
      </c>
      <c r="J138" s="160"/>
      <c r="K138" s="160"/>
      <c r="L138" s="160"/>
      <c r="M138" s="160"/>
      <c r="N138" s="204"/>
      <c r="O138" s="166">
        <f t="shared" si="59"/>
        <v>10</v>
      </c>
      <c r="P138" s="155"/>
      <c r="Q138" s="156">
        <v>550</v>
      </c>
      <c r="R138" s="32"/>
    </row>
    <row r="139" spans="1:18" ht="38.25" outlineLevel="1" x14ac:dyDescent="0.2">
      <c r="A139" s="175" t="s">
        <v>608</v>
      </c>
      <c r="B139" s="173" t="s">
        <v>609</v>
      </c>
      <c r="C139" s="160" t="str">
        <f t="shared" si="57"/>
        <v>Mandatory</v>
      </c>
      <c r="D139" s="161" t="s">
        <v>175</v>
      </c>
      <c r="E139" s="104" t="str">
        <f t="shared" si="58"/>
        <v>Notes</v>
      </c>
      <c r="F139" s="162">
        <f t="shared" ref="F139:F140" si="60">IF(D139="Comply",100%,IF(D139="Comply with 3rd Party",75%,IF(OR(D139="Do not comply",D139="Input"),0,25%)))</f>
        <v>0</v>
      </c>
      <c r="G139" s="163">
        <f t="shared" ref="G139:G140" si="61">IFERROR(F139*O139,0)</f>
        <v>0</v>
      </c>
      <c r="H139" s="164"/>
      <c r="I139" s="160" t="s">
        <v>303</v>
      </c>
      <c r="J139" s="160"/>
      <c r="K139" s="160"/>
      <c r="L139" s="160"/>
      <c r="M139" s="160"/>
      <c r="N139" s="204"/>
      <c r="O139" s="166">
        <f t="shared" si="59"/>
        <v>10</v>
      </c>
      <c r="P139" s="155"/>
      <c r="Q139" s="156">
        <v>551</v>
      </c>
      <c r="R139" s="32"/>
    </row>
    <row r="140" spans="1:18" ht="25.5" outlineLevel="1" x14ac:dyDescent="0.2">
      <c r="A140" s="175" t="s">
        <v>610</v>
      </c>
      <c r="B140" s="173" t="s">
        <v>611</v>
      </c>
      <c r="C140" s="160" t="str">
        <f t="shared" si="57"/>
        <v>Option</v>
      </c>
      <c r="D140" s="161" t="s">
        <v>175</v>
      </c>
      <c r="E140" s="104" t="str">
        <f t="shared" si="58"/>
        <v>Notes</v>
      </c>
      <c r="F140" s="162">
        <f t="shared" si="60"/>
        <v>0</v>
      </c>
      <c r="G140" s="163">
        <f t="shared" si="61"/>
        <v>0</v>
      </c>
      <c r="H140" s="164"/>
      <c r="I140" s="160"/>
      <c r="J140" s="160"/>
      <c r="K140" s="160" t="s">
        <v>303</v>
      </c>
      <c r="L140" s="160"/>
      <c r="M140" s="160"/>
      <c r="N140" s="204"/>
      <c r="O140" s="166">
        <f t="shared" si="59"/>
        <v>6</v>
      </c>
      <c r="P140" s="155"/>
      <c r="Q140" s="156">
        <v>552</v>
      </c>
      <c r="R140" s="32"/>
    </row>
    <row r="141" spans="1:18" ht="51" outlineLevel="1" x14ac:dyDescent="0.2">
      <c r="A141" s="175" t="s">
        <v>612</v>
      </c>
      <c r="B141" s="173" t="s">
        <v>613</v>
      </c>
      <c r="C141" s="160" t="str">
        <f t="shared" si="57"/>
        <v>Mandatory</v>
      </c>
      <c r="D141" s="161" t="s">
        <v>175</v>
      </c>
      <c r="E141" s="104" t="str">
        <f t="shared" si="58"/>
        <v>Notes</v>
      </c>
      <c r="F141" s="162">
        <f>IF(D141="Comply",100%,IF(D141="Comply with 3rd Party",75%,IF(OR(D141="Do not comply",D141="Input"),0,25%)))</f>
        <v>0</v>
      </c>
      <c r="G141" s="163">
        <f>IFERROR(F141*O141,0)</f>
        <v>0</v>
      </c>
      <c r="H141" s="164"/>
      <c r="I141" s="160" t="s">
        <v>303</v>
      </c>
      <c r="J141" s="160"/>
      <c r="K141" s="160"/>
      <c r="L141" s="160"/>
      <c r="M141" s="160"/>
      <c r="N141" s="204"/>
      <c r="O141" s="166">
        <f t="shared" si="59"/>
        <v>10</v>
      </c>
      <c r="P141" s="155"/>
      <c r="Q141" s="156">
        <v>553</v>
      </c>
      <c r="R141" s="32"/>
    </row>
    <row r="142" spans="1:18" ht="25.5" outlineLevel="1" x14ac:dyDescent="0.2">
      <c r="A142" s="175" t="s">
        <v>614</v>
      </c>
      <c r="B142" s="173" t="s">
        <v>615</v>
      </c>
      <c r="C142" s="160" t="str">
        <f t="shared" si="57"/>
        <v>Somewhat Preferred</v>
      </c>
      <c r="D142" s="161" t="s">
        <v>175</v>
      </c>
      <c r="E142" s="104" t="str">
        <f t="shared" si="58"/>
        <v>Notes</v>
      </c>
      <c r="F142" s="162">
        <f>IF(D142="Comply",100%,IF(D142="Comply with 3rd Party",75%,IF(OR(D142="Do not comply",D142="Input"),0,25%)))</f>
        <v>0</v>
      </c>
      <c r="G142" s="163">
        <f>IFERROR(F142*O142,0)</f>
        <v>0</v>
      </c>
      <c r="H142" s="164"/>
      <c r="I142" s="160"/>
      <c r="J142" s="160"/>
      <c r="K142" s="160"/>
      <c r="L142" s="160" t="s">
        <v>303</v>
      </c>
      <c r="M142" s="160"/>
      <c r="N142" s="204"/>
      <c r="O142" s="166">
        <f t="shared" si="59"/>
        <v>2</v>
      </c>
      <c r="P142" s="155"/>
      <c r="Q142" s="156">
        <v>555</v>
      </c>
      <c r="R142" s="32"/>
    </row>
    <row r="143" spans="1:18" ht="25.5" outlineLevel="1" x14ac:dyDescent="0.2">
      <c r="A143" s="175" t="s">
        <v>224</v>
      </c>
      <c r="B143" s="173" t="s">
        <v>616</v>
      </c>
      <c r="C143" s="160" t="str">
        <f t="shared" si="57"/>
        <v>Mandatory</v>
      </c>
      <c r="D143" s="161" t="s">
        <v>175</v>
      </c>
      <c r="E143" s="104" t="str">
        <f t="shared" si="58"/>
        <v>Notes</v>
      </c>
      <c r="F143" s="162">
        <f t="shared" ref="F143:F144" si="62">IF(D143="Comply",100%,IF(D143="Comply with 3rd Party",75%,IF(OR(D143="Do not comply",D143="Input"),0,25%)))</f>
        <v>0</v>
      </c>
      <c r="G143" s="163">
        <f t="shared" ref="G143:G144" si="63">IFERROR(F143*O143,0)</f>
        <v>0</v>
      </c>
      <c r="H143" s="164"/>
      <c r="I143" s="160" t="s">
        <v>303</v>
      </c>
      <c r="J143" s="160"/>
      <c r="K143" s="160"/>
      <c r="L143" s="160"/>
      <c r="M143" s="160"/>
      <c r="N143" s="204"/>
      <c r="O143" s="166">
        <f t="shared" si="59"/>
        <v>10</v>
      </c>
      <c r="P143" s="155"/>
      <c r="Q143" s="156">
        <v>556</v>
      </c>
      <c r="R143" s="32"/>
    </row>
    <row r="144" spans="1:18" ht="38.25" outlineLevel="1" x14ac:dyDescent="0.2">
      <c r="A144" s="175" t="s">
        <v>617</v>
      </c>
      <c r="B144" s="173" t="s">
        <v>618</v>
      </c>
      <c r="C144" s="160" t="str">
        <f t="shared" si="57"/>
        <v>Mandatory</v>
      </c>
      <c r="D144" s="161" t="s">
        <v>175</v>
      </c>
      <c r="E144" s="104" t="str">
        <f t="shared" si="58"/>
        <v>Notes</v>
      </c>
      <c r="F144" s="162">
        <f t="shared" si="62"/>
        <v>0</v>
      </c>
      <c r="G144" s="163">
        <f t="shared" si="63"/>
        <v>0</v>
      </c>
      <c r="H144" s="164"/>
      <c r="I144" s="160" t="s">
        <v>303</v>
      </c>
      <c r="J144" s="160"/>
      <c r="K144" s="160"/>
      <c r="L144" s="160"/>
      <c r="M144" s="160"/>
      <c r="N144" s="204"/>
      <c r="O144" s="166">
        <f t="shared" si="59"/>
        <v>10</v>
      </c>
      <c r="P144" s="155"/>
      <c r="Q144" s="156">
        <v>556</v>
      </c>
      <c r="R144" s="32"/>
    </row>
    <row r="145" spans="1:18" ht="38.25" outlineLevel="1" x14ac:dyDescent="0.2">
      <c r="A145" s="200" t="s">
        <v>619</v>
      </c>
      <c r="B145" s="173" t="s">
        <v>620</v>
      </c>
      <c r="C145" s="160" t="str">
        <f t="shared" si="57"/>
        <v>Mandatory</v>
      </c>
      <c r="D145" s="161" t="s">
        <v>175</v>
      </c>
      <c r="E145" s="104" t="str">
        <f t="shared" si="58"/>
        <v>Notes</v>
      </c>
      <c r="F145" s="162">
        <f t="shared" si="55"/>
        <v>0</v>
      </c>
      <c r="G145" s="163">
        <f t="shared" si="56"/>
        <v>0</v>
      </c>
      <c r="H145" s="164"/>
      <c r="I145" s="160" t="s">
        <v>303</v>
      </c>
      <c r="J145" s="160"/>
      <c r="K145" s="160"/>
      <c r="L145" s="160"/>
      <c r="M145" s="160"/>
      <c r="N145" s="167"/>
      <c r="O145" s="166">
        <f t="shared" si="59"/>
        <v>10</v>
      </c>
      <c r="P145" s="155"/>
      <c r="Q145" s="156">
        <v>557</v>
      </c>
      <c r="R145" s="32"/>
    </row>
    <row r="146" spans="1:18" ht="25.5" outlineLevel="1" x14ac:dyDescent="0.2">
      <c r="A146" s="175" t="s">
        <v>621</v>
      </c>
      <c r="B146" s="173" t="s">
        <v>622</v>
      </c>
      <c r="C146" s="160" t="str">
        <f t="shared" si="57"/>
        <v>Mandatory</v>
      </c>
      <c r="D146" s="161" t="s">
        <v>175</v>
      </c>
      <c r="E146" s="104" t="str">
        <f t="shared" si="58"/>
        <v>Notes</v>
      </c>
      <c r="F146" s="162">
        <f t="shared" si="55"/>
        <v>0</v>
      </c>
      <c r="G146" s="163">
        <f t="shared" si="56"/>
        <v>0</v>
      </c>
      <c r="H146" s="164"/>
      <c r="I146" s="160" t="s">
        <v>303</v>
      </c>
      <c r="J146" s="160"/>
      <c r="K146" s="160"/>
      <c r="L146" s="160"/>
      <c r="M146" s="160"/>
      <c r="N146" s="251" t="s">
        <v>623</v>
      </c>
      <c r="O146" s="166">
        <f t="shared" si="59"/>
        <v>10</v>
      </c>
      <c r="P146" s="155"/>
      <c r="Q146" s="156">
        <v>558</v>
      </c>
      <c r="R146" s="32"/>
    </row>
    <row r="147" spans="1:18" ht="25.5" outlineLevel="1" x14ac:dyDescent="0.2">
      <c r="A147" s="175" t="s">
        <v>624</v>
      </c>
      <c r="B147" s="173" t="s">
        <v>625</v>
      </c>
      <c r="C147" s="160" t="str">
        <f t="shared" si="57"/>
        <v>Option</v>
      </c>
      <c r="D147" s="161" t="s">
        <v>175</v>
      </c>
      <c r="E147" s="104" t="str">
        <f t="shared" si="58"/>
        <v>Notes</v>
      </c>
      <c r="F147" s="162">
        <f t="shared" si="55"/>
        <v>0</v>
      </c>
      <c r="G147" s="163">
        <f t="shared" si="56"/>
        <v>0</v>
      </c>
      <c r="H147" s="164"/>
      <c r="I147" s="160"/>
      <c r="J147" s="160"/>
      <c r="K147" s="160" t="s">
        <v>303</v>
      </c>
      <c r="L147" s="160"/>
      <c r="M147" s="160"/>
      <c r="N147" s="248"/>
      <c r="O147" s="166">
        <f t="shared" si="59"/>
        <v>6</v>
      </c>
      <c r="P147" s="155"/>
      <c r="Q147" s="156">
        <v>559</v>
      </c>
      <c r="R147" s="32"/>
    </row>
    <row r="148" spans="1:18" ht="25.5" outlineLevel="1" x14ac:dyDescent="0.2">
      <c r="A148" s="200" t="s">
        <v>626</v>
      </c>
      <c r="B148" s="173" t="s">
        <v>627</v>
      </c>
      <c r="C148" s="160" t="str">
        <f t="shared" si="57"/>
        <v>Mandatory</v>
      </c>
      <c r="D148" s="161" t="s">
        <v>175</v>
      </c>
      <c r="E148" s="104" t="str">
        <f t="shared" si="58"/>
        <v>Notes</v>
      </c>
      <c r="F148" s="162">
        <f t="shared" si="55"/>
        <v>0</v>
      </c>
      <c r="G148" s="163">
        <f t="shared" si="56"/>
        <v>0</v>
      </c>
      <c r="H148" s="164"/>
      <c r="I148" s="160" t="s">
        <v>303</v>
      </c>
      <c r="J148" s="160"/>
      <c r="K148" s="160"/>
      <c r="L148" s="160"/>
      <c r="M148" s="160"/>
      <c r="N148" s="167"/>
      <c r="O148" s="166">
        <f t="shared" si="59"/>
        <v>10</v>
      </c>
      <c r="P148" s="155"/>
      <c r="Q148" s="156">
        <v>560</v>
      </c>
      <c r="R148" s="32"/>
    </row>
    <row r="149" spans="1:18" ht="51" outlineLevel="1" x14ac:dyDescent="0.2">
      <c r="A149" s="175" t="s">
        <v>628</v>
      </c>
      <c r="B149" s="173" t="s">
        <v>629</v>
      </c>
      <c r="C149" s="160" t="str">
        <f t="shared" si="57"/>
        <v>Somewhat Preferred</v>
      </c>
      <c r="D149" s="161" t="s">
        <v>175</v>
      </c>
      <c r="E149" s="104" t="str">
        <f t="shared" si="58"/>
        <v>Notes</v>
      </c>
      <c r="F149" s="162">
        <f t="shared" si="55"/>
        <v>0</v>
      </c>
      <c r="G149" s="163">
        <f t="shared" si="56"/>
        <v>0</v>
      </c>
      <c r="H149" s="164"/>
      <c r="I149" s="177"/>
      <c r="J149" s="177"/>
      <c r="K149" s="177"/>
      <c r="L149" s="177" t="s">
        <v>303</v>
      </c>
      <c r="M149" s="177"/>
      <c r="N149" s="185" t="s">
        <v>630</v>
      </c>
      <c r="O149" s="166">
        <f t="shared" si="59"/>
        <v>2</v>
      </c>
      <c r="P149" s="155"/>
      <c r="Q149" s="156">
        <v>561</v>
      </c>
      <c r="R149" s="178"/>
    </row>
    <row r="150" spans="1:18" ht="25.5" outlineLevel="1" x14ac:dyDescent="0.2">
      <c r="A150" s="175" t="s">
        <v>631</v>
      </c>
      <c r="B150" s="173" t="s">
        <v>632</v>
      </c>
      <c r="C150" s="160" t="str">
        <f>IF($I150&lt;&gt;"",$I$3,IF($J150&lt;&gt;"",$J$3,IF($K150&lt;&gt;"",$K$3,IF($L150&lt;&gt;"",$L$3,IF($M150&lt;&gt;"",$M$3,"-")))))</f>
        <v>Preferred</v>
      </c>
      <c r="D150" s="161" t="s">
        <v>175</v>
      </c>
      <c r="E150" s="104" t="str">
        <f>IF(AND(OR(D150="Do not Comply",D150="Partial Comply"),OR(C150="Mandatory",C150="Preferred",C150="Option")),"Feature is required, please describe a work-around that would provide similar functionality",IF(OR(D150="Partial Comply",D150="Do not Comply"),"Explain",IF(AND(D150="Option",OR(C150="Mandatory",C150="Preferred",C150="Option")),"Total installed cost of option MUST be provided",IF(D150="Option","Provide total installed cost of option",IF(OR(D150="Comply",D150="Comply with 3rd Party"),"Included at no extra cost in base package","Notes")))))</f>
        <v>Notes</v>
      </c>
      <c r="F150" s="162">
        <f>IF(D150="Comply",100%,IF(D150="Comply with 3rd Party",75%,IF(OR(D150="Do not comply",D150="Input"),0,25%)))</f>
        <v>0</v>
      </c>
      <c r="G150" s="163">
        <f>IFERROR(F150*O150,0)</f>
        <v>0</v>
      </c>
      <c r="H150" s="164"/>
      <c r="I150" s="177"/>
      <c r="J150" s="177" t="s">
        <v>303</v>
      </c>
      <c r="K150" s="177"/>
      <c r="L150" s="177"/>
      <c r="M150" s="177"/>
      <c r="N150" s="165"/>
      <c r="O150" s="166">
        <f>IF($C150=$I$3,10,IF($C150=$J$3,8,IF($C150=$K$3,6,IF($C150=$L$3,2,IF($C150=$M$3,0,"")))))</f>
        <v>8</v>
      </c>
      <c r="P150" s="155"/>
      <c r="Q150" s="156">
        <v>563</v>
      </c>
      <c r="R150" s="178"/>
    </row>
    <row r="151" spans="1:18" ht="63.75" outlineLevel="1" x14ac:dyDescent="0.2">
      <c r="A151" s="175" t="s">
        <v>633</v>
      </c>
      <c r="B151" s="173" t="s">
        <v>634</v>
      </c>
      <c r="C151" s="160" t="str">
        <f t="shared" si="57"/>
        <v>Preferred</v>
      </c>
      <c r="D151" s="161" t="s">
        <v>175</v>
      </c>
      <c r="E151" s="104" t="str">
        <f t="shared" ref="E151:E154" si="64">IF(AND(OR(D151="Do not Comply",D151="Partial Comply"),OR(C151="Mandatory",C151="Preferred",C151="Option")),"Feature is required, please describe a work-around that would provide similar functionality",IF(OR(D151="Partial Comply",D151="Do not Comply"),"Explain",IF(AND(D151="Option",OR(C151="Mandatory",C151="Preferred",C151="Option")),"Total installed cost of option MUST be provided",IF(D151="Option","Provide total installed cost of option",IF(OR(D151="Comply",D151="Comply with 3rd Party"),"Included at no extra cost in base package","Notes")))))</f>
        <v>Notes</v>
      </c>
      <c r="F151" s="162">
        <f t="shared" ref="F151:F154" si="65">IF(D151="Comply",100%,IF(D151="Comply with 3rd Party",75%,IF(OR(D151="Do not comply",D151="Input"),0,25%)))</f>
        <v>0</v>
      </c>
      <c r="G151" s="163">
        <f t="shared" ref="G151:G154" si="66">IFERROR(F151*O151,0)</f>
        <v>0</v>
      </c>
      <c r="H151" s="164"/>
      <c r="I151" s="160"/>
      <c r="J151" s="160" t="s">
        <v>303</v>
      </c>
      <c r="K151" s="160"/>
      <c r="L151" s="160"/>
      <c r="M151" s="160"/>
      <c r="N151" s="167"/>
      <c r="O151" s="166">
        <f t="shared" si="59"/>
        <v>8</v>
      </c>
      <c r="P151" s="155"/>
      <c r="Q151" s="156">
        <v>565</v>
      </c>
      <c r="R151" s="32"/>
    </row>
    <row r="152" spans="1:18" ht="25.5" outlineLevel="1" x14ac:dyDescent="0.2">
      <c r="A152" s="175" t="s">
        <v>635</v>
      </c>
      <c r="B152" s="173" t="s">
        <v>636</v>
      </c>
      <c r="C152" s="160" t="str">
        <f t="shared" si="57"/>
        <v>Mandatory</v>
      </c>
      <c r="D152" s="161" t="s">
        <v>175</v>
      </c>
      <c r="E152" s="104" t="str">
        <f t="shared" si="64"/>
        <v>Notes</v>
      </c>
      <c r="F152" s="162">
        <f t="shared" si="65"/>
        <v>0</v>
      </c>
      <c r="G152" s="163">
        <f t="shared" si="66"/>
        <v>0</v>
      </c>
      <c r="H152" s="164"/>
      <c r="I152" s="160" t="s">
        <v>392</v>
      </c>
      <c r="J152" s="160"/>
      <c r="K152" s="160"/>
      <c r="L152" s="160"/>
      <c r="M152" s="160"/>
      <c r="N152" s="167"/>
      <c r="O152" s="166">
        <f t="shared" si="59"/>
        <v>10</v>
      </c>
      <c r="P152" s="155"/>
      <c r="Q152" s="156">
        <v>566</v>
      </c>
      <c r="R152" s="32"/>
    </row>
    <row r="153" spans="1:18" ht="38.25" outlineLevel="1" x14ac:dyDescent="0.2">
      <c r="A153" s="175" t="s">
        <v>637</v>
      </c>
      <c r="B153" s="173" t="s">
        <v>638</v>
      </c>
      <c r="C153" s="160" t="str">
        <f t="shared" si="57"/>
        <v>Preferred</v>
      </c>
      <c r="D153" s="161" t="s">
        <v>175</v>
      </c>
      <c r="E153" s="104" t="str">
        <f t="shared" si="64"/>
        <v>Notes</v>
      </c>
      <c r="F153" s="162">
        <f t="shared" si="65"/>
        <v>0</v>
      </c>
      <c r="G153" s="163">
        <f t="shared" si="66"/>
        <v>0</v>
      </c>
      <c r="H153" s="164"/>
      <c r="I153" s="160"/>
      <c r="J153" s="160" t="s">
        <v>303</v>
      </c>
      <c r="K153" s="160"/>
      <c r="L153" s="160"/>
      <c r="M153" s="160"/>
      <c r="N153" s="167" t="s">
        <v>639</v>
      </c>
      <c r="O153" s="166">
        <f t="shared" si="59"/>
        <v>8</v>
      </c>
      <c r="P153" s="155"/>
      <c r="Q153" s="156">
        <v>567</v>
      </c>
      <c r="R153" s="32"/>
    </row>
    <row r="154" spans="1:18" ht="25.5" outlineLevel="1" x14ac:dyDescent="0.2">
      <c r="A154" s="175" t="s">
        <v>640</v>
      </c>
      <c r="B154" s="173" t="s">
        <v>641</v>
      </c>
      <c r="C154" s="160" t="str">
        <f t="shared" si="57"/>
        <v>Preferred</v>
      </c>
      <c r="D154" s="161" t="s">
        <v>175</v>
      </c>
      <c r="E154" s="104" t="str">
        <f t="shared" si="64"/>
        <v>Notes</v>
      </c>
      <c r="F154" s="162">
        <f t="shared" si="65"/>
        <v>0</v>
      </c>
      <c r="G154" s="163">
        <f t="shared" si="66"/>
        <v>0</v>
      </c>
      <c r="H154" s="164"/>
      <c r="I154" s="160"/>
      <c r="J154" s="160" t="s">
        <v>303</v>
      </c>
      <c r="K154" s="160"/>
      <c r="L154" s="160"/>
      <c r="M154" s="160"/>
      <c r="N154" s="167"/>
      <c r="O154" s="166">
        <f t="shared" si="59"/>
        <v>8</v>
      </c>
      <c r="P154" s="155"/>
      <c r="Q154" s="156">
        <v>570</v>
      </c>
      <c r="R154" s="32"/>
    </row>
    <row r="155" spans="1:18" outlineLevel="1" x14ac:dyDescent="0.2">
      <c r="A155" s="172" t="s">
        <v>642</v>
      </c>
      <c r="B155" s="173" t="s">
        <v>643</v>
      </c>
      <c r="C155" s="160" t="str">
        <f t="shared" si="57"/>
        <v>Mandatory</v>
      </c>
      <c r="D155" s="161" t="s">
        <v>175</v>
      </c>
      <c r="E155" s="104" t="str">
        <f t="shared" si="58"/>
        <v>Notes</v>
      </c>
      <c r="F155" s="162">
        <f t="shared" si="55"/>
        <v>0</v>
      </c>
      <c r="G155" s="163">
        <f t="shared" si="56"/>
        <v>0</v>
      </c>
      <c r="H155" s="164"/>
      <c r="I155" s="160" t="s">
        <v>303</v>
      </c>
      <c r="J155" s="160"/>
      <c r="K155" s="160"/>
      <c r="L155" s="160"/>
      <c r="M155" s="160"/>
      <c r="N155" s="167"/>
      <c r="O155" s="166">
        <f t="shared" si="59"/>
        <v>10</v>
      </c>
      <c r="P155" s="155"/>
      <c r="Q155" s="156">
        <v>578</v>
      </c>
      <c r="R155" s="32"/>
    </row>
    <row r="156" spans="1:18" ht="38.25" outlineLevel="1" x14ac:dyDescent="0.2">
      <c r="A156" s="200" t="s">
        <v>644</v>
      </c>
      <c r="B156" s="173" t="s">
        <v>645</v>
      </c>
      <c r="C156" s="160" t="str">
        <f t="shared" si="57"/>
        <v>Mandatory</v>
      </c>
      <c r="D156" s="161" t="s">
        <v>175</v>
      </c>
      <c r="E156" s="104" t="str">
        <f t="shared" si="58"/>
        <v>Notes</v>
      </c>
      <c r="F156" s="162">
        <f t="shared" si="55"/>
        <v>0</v>
      </c>
      <c r="G156" s="163">
        <f t="shared" si="56"/>
        <v>0</v>
      </c>
      <c r="H156" s="164"/>
      <c r="I156" s="160" t="s">
        <v>359</v>
      </c>
      <c r="J156" s="160"/>
      <c r="K156" s="160"/>
      <c r="L156" s="160"/>
      <c r="M156" s="160"/>
      <c r="N156" s="187" t="s">
        <v>293</v>
      </c>
      <c r="O156" s="166">
        <f t="shared" si="59"/>
        <v>10</v>
      </c>
      <c r="P156" s="155"/>
      <c r="Q156" s="156">
        <v>579</v>
      </c>
      <c r="R156" s="32"/>
    </row>
    <row r="157" spans="1:18" ht="25.5" outlineLevel="1" x14ac:dyDescent="0.2">
      <c r="A157" s="175" t="s">
        <v>646</v>
      </c>
      <c r="B157" s="173" t="s">
        <v>647</v>
      </c>
      <c r="C157" s="160" t="str">
        <f t="shared" si="57"/>
        <v>Mandatory</v>
      </c>
      <c r="D157" s="161" t="s">
        <v>175</v>
      </c>
      <c r="E157" s="104" t="str">
        <f t="shared" si="58"/>
        <v>Notes</v>
      </c>
      <c r="F157" s="162">
        <f t="shared" si="55"/>
        <v>0</v>
      </c>
      <c r="G157" s="163">
        <f t="shared" si="56"/>
        <v>0</v>
      </c>
      <c r="H157" s="164"/>
      <c r="I157" s="160" t="s">
        <v>359</v>
      </c>
      <c r="J157" s="160"/>
      <c r="K157" s="160"/>
      <c r="L157" s="160"/>
      <c r="M157" s="160"/>
      <c r="N157" s="204" t="s">
        <v>648</v>
      </c>
      <c r="O157" s="166">
        <f t="shared" si="59"/>
        <v>10</v>
      </c>
      <c r="P157" s="155"/>
      <c r="Q157" s="156">
        <v>580</v>
      </c>
      <c r="R157" s="32"/>
    </row>
    <row r="158" spans="1:18" ht="38.25" outlineLevel="1" x14ac:dyDescent="0.2">
      <c r="A158" s="175" t="s">
        <v>649</v>
      </c>
      <c r="B158" s="173" t="s">
        <v>650</v>
      </c>
      <c r="C158" s="160" t="str">
        <f t="shared" si="57"/>
        <v>Mandatory</v>
      </c>
      <c r="D158" s="161" t="s">
        <v>175</v>
      </c>
      <c r="E158" s="104" t="str">
        <f t="shared" si="58"/>
        <v>Notes</v>
      </c>
      <c r="F158" s="162">
        <f t="shared" si="55"/>
        <v>0</v>
      </c>
      <c r="G158" s="163">
        <f t="shared" si="56"/>
        <v>0</v>
      </c>
      <c r="H158" s="164"/>
      <c r="I158" s="160" t="s">
        <v>359</v>
      </c>
      <c r="J158" s="160"/>
      <c r="K158" s="160"/>
      <c r="L158" s="160"/>
      <c r="M158" s="160"/>
      <c r="N158" s="204"/>
      <c r="O158" s="166">
        <f t="shared" si="59"/>
        <v>10</v>
      </c>
      <c r="P158" s="155"/>
      <c r="Q158" s="156">
        <v>581</v>
      </c>
      <c r="R158" s="32"/>
    </row>
    <row r="159" spans="1:18" ht="25.5" outlineLevel="1" x14ac:dyDescent="0.2">
      <c r="A159" s="175" t="s">
        <v>651</v>
      </c>
      <c r="B159" s="173" t="s">
        <v>652</v>
      </c>
      <c r="C159" s="160" t="str">
        <f t="shared" si="57"/>
        <v>Preferred</v>
      </c>
      <c r="D159" s="161" t="s">
        <v>175</v>
      </c>
      <c r="E159" s="104" t="str">
        <f t="shared" si="58"/>
        <v>Notes</v>
      </c>
      <c r="F159" s="162">
        <f t="shared" si="55"/>
        <v>0</v>
      </c>
      <c r="G159" s="163">
        <f t="shared" si="56"/>
        <v>0</v>
      </c>
      <c r="H159" s="170"/>
      <c r="I159" s="160"/>
      <c r="J159" s="160" t="s">
        <v>303</v>
      </c>
      <c r="K159" s="160"/>
      <c r="L159" s="160"/>
      <c r="M159" s="160"/>
      <c r="N159" s="167"/>
      <c r="O159" s="166">
        <f t="shared" si="59"/>
        <v>8</v>
      </c>
      <c r="P159" s="155"/>
      <c r="Q159" s="156">
        <v>584</v>
      </c>
      <c r="R159" s="32"/>
    </row>
    <row r="160" spans="1:18" ht="26.25" outlineLevel="1" thickBot="1" x14ac:dyDescent="0.25">
      <c r="A160" s="175" t="s">
        <v>653</v>
      </c>
      <c r="B160" s="173" t="s">
        <v>654</v>
      </c>
      <c r="C160" s="160" t="str">
        <f t="shared" si="57"/>
        <v>Preferred</v>
      </c>
      <c r="D160" s="161" t="s">
        <v>175</v>
      </c>
      <c r="E160" s="104" t="str">
        <f t="shared" si="58"/>
        <v>Notes</v>
      </c>
      <c r="F160" s="162">
        <f t="shared" si="55"/>
        <v>0</v>
      </c>
      <c r="G160" s="163">
        <f t="shared" si="56"/>
        <v>0</v>
      </c>
      <c r="H160" s="170"/>
      <c r="I160" s="160"/>
      <c r="J160" s="160" t="s">
        <v>303</v>
      </c>
      <c r="K160" s="160"/>
      <c r="L160" s="160"/>
      <c r="M160" s="160"/>
      <c r="N160" s="167"/>
      <c r="O160" s="166">
        <f t="shared" si="59"/>
        <v>8</v>
      </c>
      <c r="P160" s="155"/>
      <c r="Q160" s="156">
        <v>586</v>
      </c>
      <c r="R160" s="205"/>
    </row>
    <row r="161" spans="1:18" ht="15.75" x14ac:dyDescent="0.2">
      <c r="A161" s="206"/>
      <c r="B161" s="206"/>
      <c r="C161" s="206"/>
      <c r="D161" s="206"/>
      <c r="E161" s="207"/>
      <c r="F161" s="208"/>
      <c r="G161" s="209"/>
      <c r="H161" s="210"/>
      <c r="I161" s="211"/>
      <c r="J161" s="211"/>
      <c r="K161" s="211"/>
      <c r="L161" s="211"/>
      <c r="M161" s="211" t="s">
        <v>282</v>
      </c>
      <c r="N161" s="212"/>
      <c r="O161" s="209"/>
      <c r="P161" s="211"/>
      <c r="Q161" s="156"/>
      <c r="R161" s="32"/>
    </row>
    <row r="162" spans="1:18" ht="15.75" x14ac:dyDescent="0.2">
      <c r="A162" s="252" t="s">
        <v>655</v>
      </c>
      <c r="B162" s="253"/>
      <c r="C162" s="213"/>
      <c r="D162" s="213"/>
      <c r="E162" s="213"/>
      <c r="F162" s="214" t="s">
        <v>291</v>
      </c>
      <c r="G162" s="215">
        <f>SUM(G3:G161)</f>
        <v>8</v>
      </c>
      <c r="H162" s="216"/>
      <c r="I162" s="65"/>
      <c r="J162" s="65"/>
      <c r="K162" s="211"/>
      <c r="L162" s="211"/>
      <c r="M162" s="211" t="s">
        <v>282</v>
      </c>
      <c r="N162" s="65"/>
      <c r="O162" s="65"/>
      <c r="P162" s="211"/>
      <c r="Q162" s="156"/>
      <c r="R162" s="32"/>
    </row>
    <row r="163" spans="1:18" ht="21" customHeight="1" x14ac:dyDescent="0.2">
      <c r="A163" s="246" t="s">
        <v>656</v>
      </c>
      <c r="B163" s="254"/>
      <c r="C163" s="217"/>
      <c r="D163" s="217"/>
      <c r="E163" s="218"/>
      <c r="F163" s="219" t="s">
        <v>657</v>
      </c>
      <c r="G163" s="215">
        <f>SUM(O3:O161)</f>
        <v>1216</v>
      </c>
      <c r="H163" s="220"/>
      <c r="I163" s="211"/>
      <c r="J163" s="211"/>
      <c r="K163" s="211"/>
      <c r="L163" s="211"/>
      <c r="M163" s="211" t="s">
        <v>282</v>
      </c>
      <c r="N163" s="211"/>
      <c r="O163" s="211"/>
      <c r="P163" s="211"/>
      <c r="Q163" s="211"/>
      <c r="R163" s="32"/>
    </row>
    <row r="164" spans="1:18" ht="15.75" x14ac:dyDescent="0.2">
      <c r="A164" s="206"/>
      <c r="B164" s="206"/>
      <c r="C164" s="217"/>
      <c r="D164" s="217"/>
      <c r="E164" s="211"/>
      <c r="F164" s="221" t="s">
        <v>289</v>
      </c>
      <c r="G164" s="222">
        <f>$G$162/$G$163</f>
        <v>6.5789473684210523E-3</v>
      </c>
      <c r="H164" s="220"/>
      <c r="I164" s="211"/>
      <c r="J164" s="211"/>
      <c r="K164" s="211"/>
      <c r="L164" s="211"/>
      <c r="M164" s="211" t="s">
        <v>282</v>
      </c>
      <c r="N164" s="211"/>
      <c r="O164" s="211"/>
      <c r="P164" s="211"/>
      <c r="Q164" s="211"/>
      <c r="R164" s="32"/>
    </row>
    <row r="165" spans="1:18" ht="15.75" x14ac:dyDescent="0.2">
      <c r="A165" s="242" t="s">
        <v>658</v>
      </c>
      <c r="B165" s="243"/>
      <c r="C165" s="211"/>
      <c r="D165" s="211"/>
      <c r="E165" s="223"/>
      <c r="F165" s="224"/>
      <c r="G165" s="211"/>
      <c r="H165" s="211"/>
      <c r="I165" s="211"/>
      <c r="J165" s="211"/>
      <c r="K165" s="211"/>
      <c r="L165" s="211"/>
      <c r="M165" s="211"/>
      <c r="N165" s="211"/>
      <c r="O165" s="211"/>
      <c r="P165" s="211"/>
      <c r="Q165" s="211"/>
      <c r="R165" s="121"/>
    </row>
    <row r="166" spans="1:18" ht="135.6" customHeight="1" x14ac:dyDescent="0.2">
      <c r="A166" s="244" t="s">
        <v>659</v>
      </c>
      <c r="B166" s="244"/>
      <c r="C166" s="217"/>
      <c r="D166" s="217"/>
      <c r="E166" s="223"/>
      <c r="F166" s="224" t="s">
        <v>282</v>
      </c>
      <c r="G166" s="211"/>
      <c r="H166" s="211"/>
      <c r="I166" s="211"/>
      <c r="J166" s="211"/>
      <c r="K166" s="211"/>
      <c r="L166" s="211"/>
      <c r="M166" s="211" t="s">
        <v>282</v>
      </c>
      <c r="N166" s="211"/>
      <c r="O166" s="211" t="s">
        <v>282</v>
      </c>
      <c r="P166" s="211"/>
      <c r="Q166" s="211"/>
      <c r="R166" s="205"/>
    </row>
    <row r="167" spans="1:18" ht="15.75" x14ac:dyDescent="0.2">
      <c r="A167" s="206"/>
      <c r="B167" s="206"/>
      <c r="C167" s="217"/>
      <c r="D167" s="217"/>
      <c r="E167" s="207"/>
      <c r="F167" s="224" t="s">
        <v>282</v>
      </c>
      <c r="G167" s="211"/>
      <c r="H167" s="211"/>
      <c r="I167" s="211"/>
      <c r="J167" s="211"/>
      <c r="K167" s="211"/>
      <c r="L167" s="211"/>
      <c r="M167" s="211" t="s">
        <v>282</v>
      </c>
      <c r="N167" s="211"/>
      <c r="O167" s="211" t="s">
        <v>282</v>
      </c>
      <c r="P167" s="211"/>
      <c r="Q167" s="211"/>
      <c r="R167" s="121"/>
    </row>
    <row r="168" spans="1:18" ht="15.75" x14ac:dyDescent="0.2">
      <c r="A168" s="242" t="s">
        <v>660</v>
      </c>
      <c r="B168" s="245"/>
      <c r="C168" s="206"/>
      <c r="D168" s="206"/>
      <c r="E168" s="225"/>
      <c r="F168" s="224"/>
      <c r="G168" s="211"/>
      <c r="H168" s="211"/>
      <c r="I168" s="211"/>
      <c r="J168" s="211"/>
      <c r="K168" s="211"/>
      <c r="L168" s="211"/>
      <c r="M168" s="211"/>
      <c r="N168" s="211"/>
      <c r="O168" s="211"/>
      <c r="P168" s="211"/>
      <c r="Q168" s="211"/>
      <c r="R168" s="206"/>
    </row>
    <row r="169" spans="1:18" ht="108" customHeight="1" x14ac:dyDescent="0.2">
      <c r="A169" s="246" t="s">
        <v>661</v>
      </c>
      <c r="B169" s="246"/>
      <c r="C169" s="211"/>
      <c r="D169" s="211"/>
      <c r="E169" s="225"/>
      <c r="F169" s="224"/>
      <c r="G169" s="211"/>
      <c r="H169" s="211"/>
      <c r="I169" s="211"/>
      <c r="J169" s="211"/>
      <c r="K169" s="211"/>
      <c r="L169" s="211"/>
      <c r="M169" s="211"/>
      <c r="N169" s="211"/>
      <c r="O169" s="211"/>
      <c r="P169" s="211"/>
      <c r="Q169" s="211"/>
      <c r="R169" s="121"/>
    </row>
    <row r="170" spans="1:18" ht="15.75" x14ac:dyDescent="0.2">
      <c r="A170" s="206"/>
      <c r="B170" s="206"/>
      <c r="C170" s="211"/>
      <c r="D170" s="211"/>
      <c r="E170" s="225"/>
      <c r="F170" s="224"/>
      <c r="G170" s="211"/>
      <c r="H170" s="211"/>
      <c r="I170" s="211"/>
      <c r="J170" s="211"/>
      <c r="K170" s="211"/>
      <c r="L170" s="211"/>
      <c r="M170" s="211"/>
      <c r="N170" s="211"/>
      <c r="O170" s="211"/>
      <c r="P170" s="211"/>
      <c r="Q170" s="211"/>
      <c r="R170" s="121"/>
    </row>
  </sheetData>
  <autoFilter ref="A3:Q166"/>
  <mergeCells count="10">
    <mergeCell ref="A165:B165"/>
    <mergeCell ref="A166:B166"/>
    <mergeCell ref="A168:B168"/>
    <mergeCell ref="A169:B169"/>
    <mergeCell ref="N5:N7"/>
    <mergeCell ref="N20:N21"/>
    <mergeCell ref="N79:N80"/>
    <mergeCell ref="N146:N147"/>
    <mergeCell ref="A162:B162"/>
    <mergeCell ref="A163:B163"/>
  </mergeCells>
  <conditionalFormatting sqref="D1:D170">
    <cfRule type="cellIs" priority="104" stopIfTrue="1" operator="equal">
      <formula>$D$3</formula>
    </cfRule>
    <cfRule type="cellIs" dxfId="81" priority="105" stopIfTrue="1" operator="equal">
      <formula>"Input"</formula>
    </cfRule>
    <cfRule type="expression" dxfId="80" priority="106" stopIfTrue="1">
      <formula>OR(AND(OR($C1="Somewhat Preferred"),D1="Do not Comply"),AND($C1="Optional",D1="Partial Comply"),AND(OR($C1="Mandatory",$C1="Preferred"),OR(D1="Comply with 3rd Party",D1="Partial Comply",D1="Optional Cost")))</formula>
    </cfRule>
    <cfRule type="expression" dxfId="79" priority="107" stopIfTrue="1">
      <formula>OR(AND(OR($C1="Mandatory",$C1="Preferred"),NOT(OR(D1="Comply",D1="Comply with 3rd Party",D1="Input"))),AND($C1="Optional",D1="Do Not Comply"))</formula>
    </cfRule>
  </conditionalFormatting>
  <conditionalFormatting sqref="E10 E141:E170 E38:E138 E17:E35 E12:E15 E1:E7">
    <cfRule type="containsBlanks" priority="96" stopIfTrue="1">
      <formula>LEN(TRIM(E1))=0</formula>
    </cfRule>
    <cfRule type="cellIs" dxfId="78" priority="97" stopIfTrue="1" operator="equal">
      <formula>"Notes"</formula>
    </cfRule>
    <cfRule type="containsText" priority="98" stopIfTrue="1" operator="containsText" text="Notes/Explanation">
      <formula>NOT(ISERROR(SEARCH("Notes/Explanation",E1)))</formula>
    </cfRule>
    <cfRule type="cellIs" priority="99" stopIfTrue="1" operator="equal">
      <formula>"Included at no extra cost in base package"</formula>
    </cfRule>
    <cfRule type="cellIs" dxfId="77" priority="100" stopIfTrue="1" operator="equal">
      <formula>"Total Installed Cost of Option MUST be provided"</formula>
    </cfRule>
    <cfRule type="cellIs" dxfId="76" priority="101" stopIfTrue="1" operator="equal">
      <formula>"Feature is required, please describe a work-around that would provide similar functionality"</formula>
    </cfRule>
    <cfRule type="cellIs" dxfId="75" priority="102" stopIfTrue="1" operator="equal">
      <formula>"Explain"</formula>
    </cfRule>
    <cfRule type="cellIs" dxfId="74" priority="103" stopIfTrue="1" operator="notEqual">
      <formula>"Notes"</formula>
    </cfRule>
  </conditionalFormatting>
  <conditionalFormatting sqref="E36">
    <cfRule type="containsBlanks" priority="88" stopIfTrue="1">
      <formula>LEN(TRIM(E36))=0</formula>
    </cfRule>
    <cfRule type="cellIs" dxfId="73" priority="89" stopIfTrue="1" operator="equal">
      <formula>"Notes"</formula>
    </cfRule>
    <cfRule type="containsText" priority="90" stopIfTrue="1" operator="containsText" text="Notes/Explanation">
      <formula>NOT(ISERROR(SEARCH("Notes/Explanation",E36)))</formula>
    </cfRule>
    <cfRule type="cellIs" priority="91" stopIfTrue="1" operator="equal">
      <formula>"Included at no extra cost in base package"</formula>
    </cfRule>
    <cfRule type="cellIs" dxfId="72" priority="92" stopIfTrue="1" operator="equal">
      <formula>"Total Installed Cost of Option MUST be provided"</formula>
    </cfRule>
    <cfRule type="cellIs" dxfId="71" priority="93" stopIfTrue="1" operator="equal">
      <formula>"Feature is required, please describe a work-around that would provide similar functionality"</formula>
    </cfRule>
    <cfRule type="cellIs" dxfId="70" priority="94" stopIfTrue="1" operator="equal">
      <formula>"Explain"</formula>
    </cfRule>
    <cfRule type="cellIs" dxfId="69" priority="95" stopIfTrue="1" operator="notEqual">
      <formula>"Notes"</formula>
    </cfRule>
  </conditionalFormatting>
  <conditionalFormatting sqref="E11">
    <cfRule type="containsBlanks" priority="80" stopIfTrue="1">
      <formula>LEN(TRIM(E11))=0</formula>
    </cfRule>
    <cfRule type="cellIs" dxfId="68" priority="81" stopIfTrue="1" operator="equal">
      <formula>"Notes"</formula>
    </cfRule>
    <cfRule type="containsText" priority="82" stopIfTrue="1" operator="containsText" text="Notes/Explanation">
      <formula>NOT(ISERROR(SEARCH("Notes/Explanation",E11)))</formula>
    </cfRule>
    <cfRule type="cellIs" priority="83" stopIfTrue="1" operator="equal">
      <formula>"Included at no extra cost in base package"</formula>
    </cfRule>
    <cfRule type="cellIs" dxfId="67" priority="84" stopIfTrue="1" operator="equal">
      <formula>"Total Installed Cost of Option MUST be provided"</formula>
    </cfRule>
    <cfRule type="cellIs" dxfId="66" priority="85" stopIfTrue="1" operator="equal">
      <formula>"Feature is required, please describe a work-around that would provide similar functionality"</formula>
    </cfRule>
    <cfRule type="cellIs" dxfId="65" priority="86" stopIfTrue="1" operator="equal">
      <formula>"Explain"</formula>
    </cfRule>
    <cfRule type="cellIs" dxfId="64" priority="87" stopIfTrue="1" operator="notEqual">
      <formula>"Notes"</formula>
    </cfRule>
  </conditionalFormatting>
  <conditionalFormatting sqref="A53 A54:B55 O12:P15 F8:H9 A1:R4 A56:H60 A123 A147:M147 O147:P147 H7:P7 A161:R170 B92 A42:B42 C123:P123 D124:P124 D11:P11 A20:M21 O20:P21 D36:P36 A36:B36 A95:P97 A98:R98 A90:B91 D17:H19 J17:P19 I16:I19 A22:P25 C81:P82 A89:R89 A148:P160 A130:P146 D126:P129 O125:P125 D125:M125 A124:C129 A99:P122 Q99:R160 A93:B94 Q90:R97 C90:P94 A86:B88 C83:R88 A83:B84 A61:P80 C42:H55 A44:B52 A41:H41 I41:P60 A38:B40 D38:P40 C36:C40 Q36:R82 A27:R35 C26:R26 R17:R25 A17:B19 R11:R15 D12:M15 Q11:Q25 D10:H10 A8:B15 I8:R10 Q5:R7 C5:C19 A5:B5 D5:G7 H5:P5">
    <cfRule type="expression" dxfId="63" priority="79">
      <formula>CELL("protect",A1)=0</formula>
    </cfRule>
  </conditionalFormatting>
  <conditionalFormatting sqref="A7:B7">
    <cfRule type="expression" dxfId="62" priority="78">
      <formula>CELL("protect",A7)=0</formula>
    </cfRule>
  </conditionalFormatting>
  <conditionalFormatting sqref="B53">
    <cfRule type="expression" dxfId="61" priority="77">
      <formula>CELL("protect",B53)=0</formula>
    </cfRule>
  </conditionalFormatting>
  <conditionalFormatting sqref="A12:A15 A25:B25 A18:A19">
    <cfRule type="expression" dxfId="60" priority="76">
      <formula>CELL("protect",A12)=0</formula>
    </cfRule>
  </conditionalFormatting>
  <conditionalFormatting sqref="B12:B15 B18:B19">
    <cfRule type="expression" dxfId="59" priority="75">
      <formula>CELL("protect",B12)=0</formula>
    </cfRule>
  </conditionalFormatting>
  <conditionalFormatting sqref="B142">
    <cfRule type="expression" dxfId="58" priority="74">
      <formula>CELL("protect",B142)=0</formula>
    </cfRule>
  </conditionalFormatting>
  <conditionalFormatting sqref="H6 N6:P6">
    <cfRule type="expression" dxfId="57" priority="73">
      <formula>CELL("protect",H6)=0</formula>
    </cfRule>
  </conditionalFormatting>
  <conditionalFormatting sqref="A6:B6">
    <cfRule type="expression" dxfId="56" priority="72">
      <formula>CELL("protect",A6)=0</formula>
    </cfRule>
  </conditionalFormatting>
  <conditionalFormatting sqref="A18:B19">
    <cfRule type="expression" dxfId="55" priority="71">
      <formula>CELL("protect",A18)=0</formula>
    </cfRule>
  </conditionalFormatting>
  <conditionalFormatting sqref="E37">
    <cfRule type="containsBlanks" priority="63" stopIfTrue="1">
      <formula>LEN(TRIM(E37))=0</formula>
    </cfRule>
    <cfRule type="cellIs" dxfId="54" priority="64" stopIfTrue="1" operator="equal">
      <formula>"Notes"</formula>
    </cfRule>
    <cfRule type="containsText" priority="65" stopIfTrue="1" operator="containsText" text="Notes/Explanation">
      <formula>NOT(ISERROR(SEARCH("Notes/Explanation",E37)))</formula>
    </cfRule>
    <cfRule type="cellIs" priority="66" stopIfTrue="1" operator="equal">
      <formula>"Included at no extra cost in base package"</formula>
    </cfRule>
    <cfRule type="cellIs" dxfId="53" priority="67" stopIfTrue="1" operator="equal">
      <formula>"Total Installed Cost of Option MUST be provided"</formula>
    </cfRule>
    <cfRule type="cellIs" dxfId="52" priority="68" stopIfTrue="1" operator="equal">
      <formula>"Feature is required, please describe a work-around that would provide similar functionality"</formula>
    </cfRule>
    <cfRule type="cellIs" dxfId="51" priority="69" stopIfTrue="1" operator="equal">
      <formula>"Explain"</formula>
    </cfRule>
    <cfRule type="cellIs" dxfId="50" priority="70" stopIfTrue="1" operator="notEqual">
      <formula>"Notes"</formula>
    </cfRule>
  </conditionalFormatting>
  <conditionalFormatting sqref="A37:B37 N37:P37 D37:H37">
    <cfRule type="expression" dxfId="49" priority="62">
      <formula>CELL("protect",A37)=0</formula>
    </cfRule>
  </conditionalFormatting>
  <conditionalFormatting sqref="E139:E140">
    <cfRule type="containsBlanks" priority="54" stopIfTrue="1">
      <formula>LEN(TRIM(E139))=0</formula>
    </cfRule>
    <cfRule type="cellIs" dxfId="48" priority="55" stopIfTrue="1" operator="equal">
      <formula>"Notes"</formula>
    </cfRule>
    <cfRule type="containsText" priority="56" stopIfTrue="1" operator="containsText" text="Notes/Explanation">
      <formula>NOT(ISERROR(SEARCH("Notes/Explanation",E139)))</formula>
    </cfRule>
    <cfRule type="cellIs" priority="57" stopIfTrue="1" operator="equal">
      <formula>"Included at no extra cost in base package"</formula>
    </cfRule>
    <cfRule type="cellIs" dxfId="47" priority="58" stopIfTrue="1" operator="equal">
      <formula>"Total Installed Cost of Option MUST be provided"</formula>
    </cfRule>
    <cfRule type="cellIs" dxfId="46" priority="59" stopIfTrue="1" operator="equal">
      <formula>"Feature is required, please describe a work-around that would provide similar functionality"</formula>
    </cfRule>
    <cfRule type="cellIs" dxfId="45" priority="60" stopIfTrue="1" operator="equal">
      <formula>"Explain"</formula>
    </cfRule>
    <cfRule type="cellIs" dxfId="44" priority="61" stopIfTrue="1" operator="notEqual">
      <formula>"Notes"</formula>
    </cfRule>
  </conditionalFormatting>
  <conditionalFormatting sqref="A139:B140 D139:H140 R139:R140 N139:P140">
    <cfRule type="expression" dxfId="43" priority="53">
      <formula>CELL("protect",A139)=0</formula>
    </cfRule>
  </conditionalFormatting>
  <conditionalFormatting sqref="E134">
    <cfRule type="containsBlanks" priority="45" stopIfTrue="1">
      <formula>LEN(TRIM(E134))=0</formula>
    </cfRule>
    <cfRule type="cellIs" dxfId="42" priority="46" stopIfTrue="1" operator="equal">
      <formula>"Notes"</formula>
    </cfRule>
    <cfRule type="containsText" priority="47" stopIfTrue="1" operator="containsText" text="Notes/Explanation">
      <formula>NOT(ISERROR(SEARCH("Notes/Explanation",E134)))</formula>
    </cfRule>
    <cfRule type="cellIs" priority="48" stopIfTrue="1" operator="equal">
      <formula>"Included at no extra cost in base package"</formula>
    </cfRule>
    <cfRule type="cellIs" dxfId="41" priority="49" stopIfTrue="1" operator="equal">
      <formula>"Total Installed Cost of Option MUST be provided"</formula>
    </cfRule>
    <cfRule type="cellIs" dxfId="40" priority="50" stopIfTrue="1" operator="equal">
      <formula>"Feature is required, please describe a work-around that would provide similar functionality"</formula>
    </cfRule>
    <cfRule type="cellIs" dxfId="39" priority="51" stopIfTrue="1" operator="equal">
      <formula>"Explain"</formula>
    </cfRule>
    <cfRule type="cellIs" dxfId="38" priority="52" stopIfTrue="1" operator="notEqual">
      <formula>"Notes"</formula>
    </cfRule>
  </conditionalFormatting>
  <conditionalFormatting sqref="A134:B134 D134:H134 R134 N134:P134">
    <cfRule type="expression" dxfId="37" priority="44">
      <formula>CELL("protect",A134)=0</formula>
    </cfRule>
  </conditionalFormatting>
  <conditionalFormatting sqref="E8:E9">
    <cfRule type="containsBlanks" priority="36" stopIfTrue="1">
      <formula>LEN(TRIM(E8))=0</formula>
    </cfRule>
    <cfRule type="cellIs" dxfId="36" priority="37" stopIfTrue="1" operator="equal">
      <formula>"Notes"</formula>
    </cfRule>
    <cfRule type="containsText" priority="38" stopIfTrue="1" operator="containsText" text="Notes/Explanation">
      <formula>NOT(ISERROR(SEARCH("Notes/Explanation",E8)))</formula>
    </cfRule>
    <cfRule type="cellIs" priority="39" stopIfTrue="1" operator="equal">
      <formula>"Included at no extra cost in base package"</formula>
    </cfRule>
    <cfRule type="cellIs" dxfId="35" priority="40" stopIfTrue="1" operator="equal">
      <formula>"Total Installed Cost of Option MUST be provided"</formula>
    </cfRule>
    <cfRule type="cellIs" dxfId="34" priority="41" stopIfTrue="1" operator="equal">
      <formula>"Feature is required, please describe a work-around that would provide similar functionality"</formula>
    </cfRule>
    <cfRule type="cellIs" dxfId="33" priority="42" stopIfTrue="1" operator="equal">
      <formula>"Explain"</formula>
    </cfRule>
    <cfRule type="cellIs" dxfId="32" priority="43" stopIfTrue="1" operator="notEqual">
      <formula>"Notes"</formula>
    </cfRule>
  </conditionalFormatting>
  <conditionalFormatting sqref="D8:E9">
    <cfRule type="expression" dxfId="31" priority="35">
      <formula>CELL("protect",D8)=0</formula>
    </cfRule>
  </conditionalFormatting>
  <conditionalFormatting sqref="I139:M140">
    <cfRule type="expression" dxfId="30" priority="32">
      <formula>CELL("protect",I139)=0</formula>
    </cfRule>
  </conditionalFormatting>
  <conditionalFormatting sqref="I134:M134">
    <cfRule type="expression" dxfId="29" priority="31">
      <formula>CELL("protect",I134)=0</formula>
    </cfRule>
  </conditionalFormatting>
  <conditionalFormatting sqref="I6:M6">
    <cfRule type="expression" dxfId="28" priority="34">
      <formula>CELL("protect",I6)=0</formula>
    </cfRule>
  </conditionalFormatting>
  <conditionalFormatting sqref="I37:M37">
    <cfRule type="expression" dxfId="27" priority="33">
      <formula>CELL("protect",I37)=0</formula>
    </cfRule>
  </conditionalFormatting>
  <conditionalFormatting sqref="B16:B19">
    <cfRule type="expression" dxfId="26" priority="20">
      <formula>CELL("protect",B16)=0</formula>
    </cfRule>
  </conditionalFormatting>
  <conditionalFormatting sqref="J16:M19">
    <cfRule type="expression" dxfId="25" priority="19">
      <formula>CELL("protect",J16)=0</formula>
    </cfRule>
  </conditionalFormatting>
  <conditionalFormatting sqref="E16:E19">
    <cfRule type="containsBlanks" priority="23" stopIfTrue="1">
      <formula>LEN(TRIM(E16))=0</formula>
    </cfRule>
    <cfRule type="cellIs" dxfId="24" priority="24" stopIfTrue="1" operator="equal">
      <formula>"Notes"</formula>
    </cfRule>
    <cfRule type="containsText" priority="25" stopIfTrue="1" operator="containsText" text="Notes/Explanation">
      <formula>NOT(ISERROR(SEARCH("Notes/Explanation",E16)))</formula>
    </cfRule>
    <cfRule type="cellIs" priority="26" stopIfTrue="1" operator="equal">
      <formula>"Included at no extra cost in base package"</formula>
    </cfRule>
    <cfRule type="cellIs" dxfId="23" priority="27" stopIfTrue="1" operator="equal">
      <formula>"Total Installed Cost of Option MUST be provided"</formula>
    </cfRule>
    <cfRule type="cellIs" dxfId="22" priority="28" stopIfTrue="1" operator="equal">
      <formula>"Feature is required, please describe a work-around that would provide similar functionality"</formula>
    </cfRule>
    <cfRule type="cellIs" dxfId="21" priority="29" stopIfTrue="1" operator="equal">
      <formula>"Explain"</formula>
    </cfRule>
    <cfRule type="cellIs" dxfId="20" priority="30" stopIfTrue="1" operator="notEqual">
      <formula>"Notes"</formula>
    </cfRule>
  </conditionalFormatting>
  <conditionalFormatting sqref="O16:P16 A17:B19 N17:P19 D16:H19 R16:R19 B16">
    <cfRule type="expression" dxfId="19" priority="22">
      <formula>CELL("protect",A16)=0</formula>
    </cfRule>
  </conditionalFormatting>
  <conditionalFormatting sqref="A17:A19">
    <cfRule type="expression" dxfId="18" priority="21">
      <formula>CELL("protect",A17)=0</formula>
    </cfRule>
  </conditionalFormatting>
  <conditionalFormatting sqref="N22:P22 O21:P21">
    <cfRule type="expression" dxfId="17" priority="18">
      <formula>CELL("protect",N21)=0</formula>
    </cfRule>
  </conditionalFormatting>
  <conditionalFormatting sqref="N13:N15">
    <cfRule type="expression" dxfId="16" priority="17">
      <formula>CELL("protect",N13)=0</formula>
    </cfRule>
  </conditionalFormatting>
  <conditionalFormatting sqref="N16">
    <cfRule type="expression" dxfId="15" priority="16">
      <formula>CELL("protect",N16)=0</formula>
    </cfRule>
  </conditionalFormatting>
  <conditionalFormatting sqref="N12">
    <cfRule type="expression" dxfId="14" priority="15">
      <formula>CELL("protect",N12)=0</formula>
    </cfRule>
  </conditionalFormatting>
  <conditionalFormatting sqref="B123">
    <cfRule type="expression" dxfId="13" priority="14">
      <formula>CELL("protect",B123)=0</formula>
    </cfRule>
  </conditionalFormatting>
  <conditionalFormatting sqref="A92">
    <cfRule type="expression" dxfId="12" priority="13">
      <formula>CELL("protect",A92)=0</formula>
    </cfRule>
  </conditionalFormatting>
  <conditionalFormatting sqref="A43:B43">
    <cfRule type="expression" dxfId="11" priority="12">
      <formula>CELL("protect",A43)=0</formula>
    </cfRule>
  </conditionalFormatting>
  <conditionalFormatting sqref="A82 B85">
    <cfRule type="expression" dxfId="10" priority="11">
      <formula>CELL("protect",A82)=0</formula>
    </cfRule>
  </conditionalFormatting>
  <conditionalFormatting sqref="A81">
    <cfRule type="expression" dxfId="9" priority="10">
      <formula>CELL("protect",A81)=0</formula>
    </cfRule>
  </conditionalFormatting>
  <conditionalFormatting sqref="B81">
    <cfRule type="expression" dxfId="8" priority="9">
      <formula>CELL("protect",B81)=0</formula>
    </cfRule>
  </conditionalFormatting>
  <conditionalFormatting sqref="A26:B26">
    <cfRule type="expression" dxfId="7" priority="8">
      <formula>CELL("protect",A26)=0</formula>
    </cfRule>
  </conditionalFormatting>
  <conditionalFormatting sqref="Q1:Q1048576">
    <cfRule type="duplicateValues" dxfId="6" priority="7"/>
  </conditionalFormatting>
  <conditionalFormatting sqref="A16">
    <cfRule type="expression" dxfId="5" priority="6">
      <formula>CELL("protect",A16)=0</formula>
    </cfRule>
  </conditionalFormatting>
  <conditionalFormatting sqref="A16">
    <cfRule type="expression" dxfId="4" priority="5">
      <formula>CELL("protect",A16)=0</formula>
    </cfRule>
  </conditionalFormatting>
  <conditionalFormatting sqref="N20">
    <cfRule type="expression" dxfId="3" priority="4">
      <formula>CELL("protect",N20)=0</formula>
    </cfRule>
  </conditionalFormatting>
  <conditionalFormatting sqref="B82">
    <cfRule type="expression" dxfId="2" priority="3">
      <formula>CELL("protect",B82)=0</formula>
    </cfRule>
  </conditionalFormatting>
  <conditionalFormatting sqref="A85">
    <cfRule type="expression" dxfId="1" priority="2">
      <formula>CELL("protect",A85)=0</formula>
    </cfRule>
  </conditionalFormatting>
  <conditionalFormatting sqref="N125">
    <cfRule type="expression" dxfId="0" priority="1">
      <formula>CELL("protect",N125)=0</formula>
    </cfRule>
  </conditionalFormatting>
  <dataValidations count="3">
    <dataValidation type="list" allowBlank="1" showInputMessage="1" showErrorMessage="1" promptTitle="Do not change" prompt="Cell value is derived from Columns I through M." sqref="C133:C160 C123:C130 C96:C121 C57:C94 C42:C55 C33:C40 C5:C31">
      <formula1>$I$3:$M$3</formula1>
    </dataValidation>
    <dataValidation allowBlank="1" showInputMessage="1" showErrorMessage="1" promptTitle="Notes" prompt="Vendor should provide costs for optional items; and explanations for Partial Compliance or Do Not Comply." sqref="E133:E160 E123:E130 E96:E121 E57:E94 E42:E55 E33:E40 E5:E31"/>
    <dataValidation type="list" allowBlank="1" showInputMessage="1" showErrorMessage="1" error="Choose from the drop down menu." promptTitle="Choose:" prompt="Compliance Definitions are listed at the bottom of the spreadsheet." sqref="D133:D160 D123:D130 D96:D121 D57:D94 D42:D55 D33:D40 D5:D31">
      <formula1>"Input,Comply,Comply with 3rd Party,Option,Partial Comply,Do not Comply"</formula1>
    </dataValidation>
  </dataValidations>
  <hyperlinks>
    <hyperlink ref="D2" location="Definitions" display="Click here to see Compliance Definitions:"/>
    <hyperlink ref="C2" location="Requirements" display="Click here to see Explanation of Compliance Requirements:"/>
  </hyperlinks>
  <printOptions horizontalCentered="1" verticalCentered="1"/>
  <pageMargins left="0.25" right="0.25" top="0.5" bottom="0.5" header="0.3" footer="0.05"/>
  <pageSetup fitToHeight="0" orientation="portrait" horizontalDpi="4294967292" r:id="rId1"/>
  <headerFooter>
    <oddHeader>&amp;R&amp;G</oddHeader>
    <oddFooter>&amp;L&amp;"-,Regular"Copyright © &amp;D Com-Strat, LLC.  All Rights Reserved.&amp;C&amp;"-,Regular"&amp;P/&amp;N&amp;R&amp;"-,Regular"&amp;F - &amp;A ©</oddFooter>
    <firstFooter>&amp;L&amp;8Copyright © &amp;D Com-Strat, LLC.  All Rights Reserved.&amp;C&amp;8&amp;F - &amp;A ©&amp;R&amp;8&amp;P/&amp;N</first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80"/>
  </sheetPr>
  <dimension ref="A3:N8"/>
  <sheetViews>
    <sheetView workbookViewId="0">
      <selection activeCell="D25" sqref="D25"/>
    </sheetView>
  </sheetViews>
  <sheetFormatPr defaultRowHeight="12.75" x14ac:dyDescent="0.2"/>
  <cols>
    <col min="1" max="1" width="16.140625" style="26" bestFit="1" customWidth="1"/>
    <col min="2" max="2" width="8.5703125" style="26" bestFit="1" customWidth="1"/>
    <col min="3" max="3" width="14.140625" style="26" customWidth="1"/>
    <col min="4" max="4" width="10.42578125" style="26" customWidth="1"/>
    <col min="5" max="6" width="7.7109375" style="26" bestFit="1" customWidth="1"/>
    <col min="7" max="7" width="11.140625" style="26" customWidth="1"/>
    <col min="8" max="8" width="10.28515625" style="26" bestFit="1" customWidth="1"/>
    <col min="9" max="9" width="9.42578125" style="26" bestFit="1" customWidth="1"/>
    <col min="10" max="10" width="11.28515625" style="26" customWidth="1"/>
    <col min="11" max="11" width="12.42578125" style="26" customWidth="1"/>
    <col min="12" max="12" width="10.28515625" style="26" customWidth="1"/>
    <col min="13" max="13" width="13.42578125" style="26" customWidth="1"/>
    <col min="14" max="14" width="11.140625" style="26" customWidth="1"/>
    <col min="15" max="16384" width="9.140625" style="26"/>
  </cols>
  <sheetData>
    <row r="3" spans="1:14" s="20" customFormat="1" ht="51" x14ac:dyDescent="0.2">
      <c r="A3" s="20" t="s">
        <v>146</v>
      </c>
      <c r="B3" s="21" t="s">
        <v>147</v>
      </c>
      <c r="C3" s="20" t="s">
        <v>148</v>
      </c>
      <c r="D3" s="20" t="s">
        <v>149</v>
      </c>
      <c r="E3" s="20" t="s">
        <v>150</v>
      </c>
      <c r="F3" s="20" t="s">
        <v>151</v>
      </c>
      <c r="G3" s="20" t="s">
        <v>152</v>
      </c>
      <c r="H3" s="20" t="s">
        <v>153</v>
      </c>
      <c r="I3" s="20" t="s">
        <v>154</v>
      </c>
      <c r="J3" s="20" t="s">
        <v>155</v>
      </c>
      <c r="K3" s="20" t="s">
        <v>156</v>
      </c>
      <c r="L3" s="20" t="s">
        <v>157</v>
      </c>
      <c r="M3" s="20" t="s">
        <v>158</v>
      </c>
      <c r="N3" s="20" t="s">
        <v>159</v>
      </c>
    </row>
    <row r="4" spans="1:14" x14ac:dyDescent="0.2">
      <c r="A4" s="22" t="s">
        <v>160</v>
      </c>
      <c r="B4" s="23">
        <v>13</v>
      </c>
      <c r="C4" s="24">
        <v>39</v>
      </c>
      <c r="D4" s="24">
        <v>586</v>
      </c>
      <c r="E4" s="24">
        <v>130</v>
      </c>
      <c r="F4" s="24">
        <v>130</v>
      </c>
      <c r="G4" s="24">
        <v>586</v>
      </c>
      <c r="H4" s="24">
        <v>650</v>
      </c>
      <c r="I4" s="24">
        <v>130</v>
      </c>
      <c r="J4" s="24">
        <v>586</v>
      </c>
      <c r="K4" s="24">
        <v>390</v>
      </c>
      <c r="L4" s="24">
        <v>42.3</v>
      </c>
      <c r="M4" s="24">
        <v>52</v>
      </c>
      <c r="N4" s="25"/>
    </row>
    <row r="5" spans="1:14" x14ac:dyDescent="0.2">
      <c r="A5" s="22" t="s">
        <v>161</v>
      </c>
      <c r="B5" s="23">
        <v>16</v>
      </c>
      <c r="C5" s="24">
        <v>32</v>
      </c>
      <c r="D5" s="24">
        <v>381</v>
      </c>
      <c r="E5" s="24">
        <v>96</v>
      </c>
      <c r="F5" s="24">
        <v>96</v>
      </c>
      <c r="G5" s="24">
        <v>381</v>
      </c>
      <c r="H5" s="24">
        <v>480</v>
      </c>
      <c r="I5" s="24">
        <v>80</v>
      </c>
      <c r="J5" s="24">
        <v>381</v>
      </c>
      <c r="K5" s="24">
        <v>320</v>
      </c>
      <c r="L5" s="24">
        <v>28.650000000000002</v>
      </c>
      <c r="M5" s="24">
        <v>48</v>
      </c>
      <c r="N5" s="25"/>
    </row>
    <row r="6" spans="1:14" x14ac:dyDescent="0.2">
      <c r="A6" s="22" t="s">
        <v>162</v>
      </c>
      <c r="B6" s="23">
        <v>10</v>
      </c>
      <c r="C6" s="24">
        <v>10</v>
      </c>
      <c r="D6" s="24">
        <v>117</v>
      </c>
      <c r="E6" s="24">
        <v>40</v>
      </c>
      <c r="F6" s="24">
        <v>40</v>
      </c>
      <c r="G6" s="24">
        <v>117</v>
      </c>
      <c r="H6" s="24">
        <v>150</v>
      </c>
      <c r="I6" s="24">
        <v>30</v>
      </c>
      <c r="J6" s="24">
        <v>117</v>
      </c>
      <c r="K6" s="24">
        <v>100</v>
      </c>
      <c r="L6" s="24">
        <v>9.8500000000000014</v>
      </c>
      <c r="M6" s="24">
        <v>20</v>
      </c>
      <c r="N6" s="25"/>
    </row>
    <row r="7" spans="1:14" x14ac:dyDescent="0.2">
      <c r="A7" s="22" t="s">
        <v>163</v>
      </c>
      <c r="B7" s="23">
        <v>39</v>
      </c>
      <c r="C7" s="24">
        <v>81</v>
      </c>
      <c r="D7" s="24">
        <v>1084</v>
      </c>
      <c r="E7" s="24">
        <v>266</v>
      </c>
      <c r="F7" s="24">
        <v>266</v>
      </c>
      <c r="G7" s="24">
        <v>1084</v>
      </c>
      <c r="H7" s="24">
        <v>1280</v>
      </c>
      <c r="I7" s="24">
        <v>240</v>
      </c>
      <c r="J7" s="24">
        <v>1084</v>
      </c>
      <c r="K7" s="24">
        <v>810</v>
      </c>
      <c r="L7" s="24">
        <v>80.800000000000011</v>
      </c>
      <c r="M7" s="24">
        <v>120</v>
      </c>
      <c r="N7" s="25"/>
    </row>
    <row r="8" spans="1:14" x14ac:dyDescent="0.2">
      <c r="C8" s="27"/>
    </row>
  </sheetData>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f8e0087-d3f7-4325-90c1-63bd93fc12cb" xsi:nil="true"/>
    <lcf76f155ced4ddcb4097134ff3c332f xmlns="92005fce-3e7e-415a-a9bb-627c3d3696b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1C20ED44F402A4DA85C7C2D36548EB4" ma:contentTypeVersion="19" ma:contentTypeDescription="Create a new document." ma:contentTypeScope="" ma:versionID="cf9f896e0210e40280d4eac69c822b2a">
  <xsd:schema xmlns:xsd="http://www.w3.org/2001/XMLSchema" xmlns:xs="http://www.w3.org/2001/XMLSchema" xmlns:p="http://schemas.microsoft.com/office/2006/metadata/properties" xmlns:ns2="2f8e0087-d3f7-4325-90c1-63bd93fc12cb" xmlns:ns3="92005fce-3e7e-415a-a9bb-627c3d3696b3" targetNamespace="http://schemas.microsoft.com/office/2006/metadata/properties" ma:root="true" ma:fieldsID="5aeba40dade70afe1b32befcf689caa4" ns2:_="" ns3:_="">
    <xsd:import namespace="2f8e0087-d3f7-4325-90c1-63bd93fc12cb"/>
    <xsd:import namespace="92005fce-3e7e-415a-a9bb-627c3d3696b3"/>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8e0087-d3f7-4325-90c1-63bd93fc12c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element name="TaxCatchAll" ma:index="26" nillable="true" ma:displayName="Taxonomy Catch All Column" ma:hidden="true" ma:list="{d5b3aa1a-8327-4bab-87a5-ece1aa1368df}" ma:internalName="TaxCatchAll" ma:showField="CatchAllData" ma:web="2f8e0087-d3f7-4325-90c1-63bd93fc12c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2005fce-3e7e-415a-a9bb-627c3d3696b3"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Location" ma:index="18" nillable="true" ma:displayName="MediaServiceLocation" ma:internalName="MediaServiceLocation"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d97445b3-4387-45c7-9ed5-62699f2b699e"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6CA2BE-C2ED-42BE-ADDA-1D045AC267E8}">
  <ds:schemaRefs>
    <ds:schemaRef ds:uri="http://schemas.microsoft.com/sharepoint/v3/contenttype/forms"/>
  </ds:schemaRefs>
</ds:datastoreItem>
</file>

<file path=customXml/itemProps2.xml><?xml version="1.0" encoding="utf-8"?>
<ds:datastoreItem xmlns:ds="http://schemas.openxmlformats.org/officeDocument/2006/customXml" ds:itemID="{9C99D231-F198-472B-8C86-026216DDC828}">
  <ds:schemaRefs>
    <ds:schemaRef ds:uri="http://purl.org/dc/dcmitype/"/>
    <ds:schemaRef ds:uri="http://schemas.microsoft.com/office/2006/documentManagement/types"/>
    <ds:schemaRef ds:uri="http://schemas.microsoft.com/office/2006/metadata/properties"/>
    <ds:schemaRef ds:uri="http://www.w3.org/XML/1998/namespace"/>
    <ds:schemaRef ds:uri="92005fce-3e7e-415a-a9bb-627c3d3696b3"/>
    <ds:schemaRef ds:uri="http://purl.org/dc/elements/1.1/"/>
    <ds:schemaRef ds:uri="2f8e0087-d3f7-4325-90c1-63bd93fc12cb"/>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0E38BA74-CD4B-4A32-90FE-A1F516D040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8e0087-d3f7-4325-90c1-63bd93fc12cb"/>
    <ds:schemaRef ds:uri="92005fce-3e7e-415a-a9bb-627c3d3696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Schedule A</vt:lpstr>
      <vt:lpstr>Schedule B</vt:lpstr>
      <vt:lpstr>Schedule C</vt:lpstr>
      <vt:lpstr>Counts</vt:lpstr>
      <vt:lpstr>Definitions</vt:lpstr>
      <vt:lpstr>'Schedule C'!ExplanationOfRequiredCompliance</vt:lpstr>
      <vt:lpstr>'Schedule A'!Print_Area</vt:lpstr>
      <vt:lpstr>'Schedule C'!Print_Area</vt:lpstr>
      <vt:lpstr>'Schedule A'!Print_Titles</vt:lpstr>
      <vt:lpstr>'Schedule C'!Print_Titles</vt:lpstr>
      <vt:lpstr>Requirements</vt:lpstr>
      <vt:lpstr>TotalCcCallTakers</vt:lpstr>
      <vt:lpstr>TotalHeader</vt:lpstr>
      <vt:lpstr>TotalVoIPStations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Lloyd Halvorsen</dc:creator>
  <cp:lastModifiedBy>test</cp:lastModifiedBy>
  <dcterms:created xsi:type="dcterms:W3CDTF">2023-02-17T15:28:55Z</dcterms:created>
  <dcterms:modified xsi:type="dcterms:W3CDTF">2023-04-20T15:21:22Z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0x010100E1C20ED44F402A4DA85C7C2D36548EB4</vt:lpwstr>
  </property>
</Properties>
</file>